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Girdiler" sheetId="1" state="visible" r:id="rId3"/>
    <sheet name="Alan Denklemi" sheetId="2" state="visible" r:id="rId4"/>
    <sheet name="Anchor Yerlesimi" sheetId="3" state="visible" r:id="rId5"/>
    <sheet name="Girisimci Yerlesimi" sheetId="4" state="visible" r:id="rId6"/>
    <sheet name="Otopark Programi" sheetId="5" state="visible" r:id="rId7"/>
    <sheet name="Fiyat Kiyasi" sheetId="6" state="visible" r:id="rId8"/>
    <sheet name="Lokasyon Cercevesi" sheetId="7" state="visible" r:id="rId9"/>
    <sheet name="Notlar" sheetId="8" state="visible" r:id="rId10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<sst xmlns="http://schemas.openxmlformats.org/spreadsheetml/2006/main" count="490" uniqueCount="400">
  <si>
    <t xml:space="preserve">ATMOSPHERE — ALAN VE KAPASİTE MODELİ · GİRDİLER</t>
  </si>
  <si>
    <t xml:space="preserve">Value Masters Academy → A Level Alliances · Eylül 2026 · Mavi hücreler girdidir, siyah hücreler formüldür. Sarı = ana kaldıraç.</t>
  </si>
  <si>
    <t xml:space="preserve">Girdi</t>
  </si>
  <si>
    <t xml:space="preserve">Değer</t>
  </si>
  <si>
    <t xml:space="preserve">Birim</t>
  </si>
  <si>
    <t xml:space="preserve">Açıklama / Kaynak</t>
  </si>
  <si>
    <t xml:space="preserve">Kiralanan alan (GLA)</t>
  </si>
  <si>
    <t xml:space="preserve">sqft</t>
  </si>
  <si>
    <t xml:space="preserve">Kullanıcı senaryosu: 100K sqft kutu (AVM içi büyük mağaza veya bağımsız big-box).</t>
  </si>
  <si>
    <t xml:space="preserve">Kamusal alan zorunluluğu</t>
  </si>
  <si>
    <t xml:space="preserve">%</t>
  </si>
  <si>
    <t xml:space="preserve">Kullanıcı: kiralanan alanın %40'ı kamusal (meydan, koridor, tuvalet, acil çıkış). Yerel imar ile doğrulanacak.</t>
  </si>
  <si>
    <t xml:space="preserve">Asma kat (mezzanine) oranı — net iç alanın</t>
  </si>
  <si>
    <t xml:space="preserve">Kullanıcı: kalan 60K'nın 1/3'ü asma kat. Yapısal yük ve yangın kodu ile doğrulanacak.</t>
  </si>
  <si>
    <t xml:space="preserve">Otopark katsayısı (GLA'nın katı)</t>
  </si>
  <si>
    <t xml:space="preserve">x</t>
  </si>
  <si>
    <t xml:space="preserve">Kullanıcı: mülk sahibi en az 1,2x–1,5x otopark vermek zorunda. Baz senaryo 1,2x; 1,5 yazınca tüm model yeniden hesaplanır.</t>
  </si>
  <si>
    <t xml:space="preserve">Otopark alanının açık pazara ayrılan payı</t>
  </si>
  <si>
    <t xml:space="preserve">Kullanıcı: otoparkın 1/10'u açık pazar.</t>
  </si>
  <si>
    <t xml:space="preserve">Anchor marka payı — kiralanan alanın</t>
  </si>
  <si>
    <t xml:space="preserve">Kullanıcı: kiralanan alanın 1/3'ü Anchor markalara, 2/3'ü gir-çık-tak-kullan girişimciye.</t>
  </si>
  <si>
    <t xml:space="preserve">Bir otopark yeri (manevra dahil)</t>
  </si>
  <si>
    <t xml:space="preserve">Sektör ortalaması 300–350 sqft/araç (ITE). Değiştirilebilir.</t>
  </si>
  <si>
    <t xml:space="preserve">Hedef fiziksel kullanıcı sayısı</t>
  </si>
  <si>
    <t xml:space="preserve">adet</t>
  </si>
  <si>
    <t xml:space="preserve">Kullanıcı: 1001 fiziksel kullanıcı pozisyonu.</t>
  </si>
  <si>
    <t xml:space="preserve">Dijital ikiz teslim/iade dolabı sayısı</t>
  </si>
  <si>
    <t xml:space="preserve">Kullanıcı: 1001 digital twin drop-off / return point.</t>
  </si>
  <si>
    <t xml:space="preserve">Dolap başına ayak izi (koridor dahil)</t>
  </si>
  <si>
    <t xml:space="preserve">Standart parsel dolabı sırası: ~1,4–1,8 sqft/dolap koridor dahil (Amazon Hub / InPost tipi). Tahmin.</t>
  </si>
  <si>
    <t xml:space="preserve">İade/teslim tezgâhı ve arka ofis</t>
  </si>
  <si>
    <t xml:space="preserve">Tahmin: 2 personel + tarama + geçici raf.</t>
  </si>
  <si>
    <t xml:space="preserve">Günlük masa (6 ft) — brüt alan</t>
  </si>
  <si>
    <t xml:space="preserve">6x2,5 ft masa + arka çalışma + paylaşılan koridor. Pazar salonu yoğunluğu. Tahmin.</t>
  </si>
  <si>
    <t xml:space="preserve">Orta vadeli vitrin/kiosk — brüt alan</t>
  </si>
  <si>
    <t xml:space="preserve">10x8 ft kiosk + koridor payı. Tahmin.</t>
  </si>
  <si>
    <t xml:space="preserve">Açık pazar stantı (10x10) — brüt alan</t>
  </si>
  <si>
    <t xml:space="preserve">10x10 çadır + 2 ft koridor payı (otopark izgarası). Tahmin.</t>
  </si>
  <si>
    <t xml:space="preserve">Stüdyo (yoga/pilates/dans/tenis brifing) — brüt</t>
  </si>
  <si>
    <t xml:space="preserve">8–12 kişilik grup dersi. Tahmin.</t>
  </si>
  <si>
    <t xml:space="preserve">Mikro oda (koç/terapist/öğretmen) — brüt</t>
  </si>
  <si>
    <t xml:space="preserve">1–3 kişilik kapalı oda. Tahmin.</t>
  </si>
  <si>
    <t xml:space="preserve">Tak-kullan masa (hot desk) — brüt</t>
  </si>
  <si>
    <t xml:space="preserve">Ortak alan çalışma noktası. Tahmin.</t>
  </si>
  <si>
    <t xml:space="preserve">Üretici tezgâhı (maker bench) — brüt</t>
  </si>
  <si>
    <t xml:space="preserve">Elektrikli, ıslak/kuru tezgâh. Tahmin.</t>
  </si>
  <si>
    <t xml:space="preserve">Görünür stok kafesi — net</t>
  </si>
  <si>
    <t xml:space="preserve">4x2 ft tel kafes, alıcının gözünün önünde stok (05 Back of House).</t>
  </si>
  <si>
    <t xml:space="preserve">Stok kafesi koridor payı</t>
  </si>
  <si>
    <t xml:space="preserve">Net kafes alanına eklenen koridor payı. Tahmin.</t>
  </si>
  <si>
    <t xml:space="preserve">Canlı yayın kabini — brüt</t>
  </si>
  <si>
    <t xml:space="preserve">Işık + kamera + arka plan. Tahmin.</t>
  </si>
  <si>
    <t xml:space="preserve">Creator pod (tek kişilik yayın) — brüt</t>
  </si>
  <si>
    <t xml:space="preserve">Akustik kabin. Tahmin.</t>
  </si>
  <si>
    <t xml:space="preserve">Paketleme istasyonu — brüt</t>
  </si>
  <si>
    <t xml:space="preserve">04 Live Commerce Center. Tahmin.</t>
  </si>
  <si>
    <t xml:space="preserve">ALAN DENKLEMİ — Kiralanan alan − Kamusal alan + Asma kat + Otopark açık pazar alanı</t>
  </si>
  <si>
    <t xml:space="preserve">Satır</t>
  </si>
  <si>
    <t xml:space="preserve">Kalem</t>
  </si>
  <si>
    <t xml:space="preserve">Formül / Not</t>
  </si>
  <si>
    <t xml:space="preserve">A</t>
  </si>
  <si>
    <t xml:space="preserve">B</t>
  </si>
  <si>
    <t xml:space="preserve">Kamusal alan (zorunlu)</t>
  </si>
  <si>
    <t xml:space="preserve">A × kamusal oran</t>
  </si>
  <si>
    <t xml:space="preserve">C</t>
  </si>
  <si>
    <t xml:space="preserve">Net iç alan (zemin)</t>
  </si>
  <si>
    <t xml:space="preserve">A − B</t>
  </si>
  <si>
    <t xml:space="preserve">D</t>
  </si>
  <si>
    <t xml:space="preserve">Asma kat (mezzanine)</t>
  </si>
  <si>
    <t xml:space="preserve">C × asma kat oranı</t>
  </si>
  <si>
    <t xml:space="preserve">E</t>
  </si>
  <si>
    <t xml:space="preserve">Otopark alanı (mülk sahibi yükümlülüğü)</t>
  </si>
  <si>
    <t xml:space="preserve">A × otopark katsayısı</t>
  </si>
  <si>
    <t xml:space="preserve">F</t>
  </si>
  <si>
    <t xml:space="preserve">Otopark açık pazar alanı</t>
  </si>
  <si>
    <t xml:space="preserve">E × açık pazar payı</t>
  </si>
  <si>
    <t xml:space="preserve">G</t>
  </si>
  <si>
    <t xml:space="preserve">TOPLAM PROGRAMLANABİLİR ALAN</t>
  </si>
  <si>
    <t xml:space="preserve">C + D + F  ← denklem</t>
  </si>
  <si>
    <t xml:space="preserve">H</t>
  </si>
  <si>
    <t xml:space="preserve">Anchor marka alanı (zemin)</t>
  </si>
  <si>
    <t xml:space="preserve">A × anchor payı (kullanıcı tanımı: kiralanan alan bazlı)</t>
  </si>
  <si>
    <t xml:space="preserve">I</t>
  </si>
  <si>
    <t xml:space="preserve">Zemin — girişimci alanı</t>
  </si>
  <si>
    <t xml:space="preserve">C − H (anchorlar zeminde)</t>
  </si>
  <si>
    <t xml:space="preserve">J</t>
  </si>
  <si>
    <t xml:space="preserve">Asma kat — girişimci alanı</t>
  </si>
  <si>
    <t xml:space="preserve">D (asma kat tamamen girişimci)</t>
  </si>
  <si>
    <t xml:space="preserve">K</t>
  </si>
  <si>
    <t xml:space="preserve">Otopark — girişimci açık pazar</t>
  </si>
  <si>
    <t xml:space="preserve">L</t>
  </si>
  <si>
    <t xml:space="preserve">GİRİŞİMCİ TOPLAM PROGRAMLANABİLİR</t>
  </si>
  <si>
    <t xml:space="preserve">I + J + K = G − H</t>
  </si>
  <si>
    <t xml:space="preserve">M</t>
  </si>
  <si>
    <t xml:space="preserve">Girişimci payı (programlanabilir alan içinde)</t>
  </si>
  <si>
    <t xml:space="preserve">L / G</t>
  </si>
  <si>
    <t xml:space="preserve">N</t>
  </si>
  <si>
    <t xml:space="preserve">Anchor payı (programlanabilir alan içinde)</t>
  </si>
  <si>
    <t xml:space="preserve">H / G</t>
  </si>
  <si>
    <t xml:space="preserve">O</t>
  </si>
  <si>
    <t xml:space="preserve">Toplam otopark yeri (brüt)</t>
  </si>
  <si>
    <t xml:space="preserve">E / sqft per space</t>
  </si>
  <si>
    <t xml:space="preserve">Kontrol: kamusal alan, kiralanan alanın içinden düşülür ve programlanmaz; anchor alanı zeminde, net iç alanın içinde yer alır.</t>
  </si>
  <si>
    <t xml:space="preserve">ANCHOR MARKA YERLEŞİMİ — kiralanan alanın 1/3'ü (zemin)</t>
  </si>
  <si>
    <t xml:space="preserve">Bütçe (sqft):</t>
  </si>
  <si>
    <t xml:space="preserve">Anchor kategorisi</t>
  </si>
  <si>
    <t xml:space="preserve">Birim alan (sqft)</t>
  </si>
  <si>
    <t xml:space="preserve">Adet</t>
  </si>
  <si>
    <t xml:space="preserve">Toplam (sqft)</t>
  </si>
  <si>
    <t xml:space="preserve">Not</t>
  </si>
  <si>
    <t xml:space="preserve">Gıda marketi (TJ / küçük format) — kategori anchor</t>
  </si>
  <si>
    <t xml:space="preserve">Trader Joe's tipik 10–15K sqft. Ayak trafiği motoru.</t>
  </si>
  <si>
    <t xml:space="preserve">Off-price (TJX kategorisi: TJ Maxx / Marshalls / HomeGoods)</t>
  </si>
  <si>
    <t xml:space="preserve">TJX küçük format 10–20K. Tek kategori münhasırlığı.</t>
  </si>
  <si>
    <t xml:space="preserve">Beyaz eşya showroom (kategori anchor)</t>
  </si>
  <si>
    <t xml:space="preserve">Vitrin + sipariş; stok 05 Back of House'ta.</t>
  </si>
  <si>
    <t xml:space="preserve">Elektronik express (Best Buy içindekiler)</t>
  </si>
  <si>
    <t xml:space="preserve">Küçük format / kiosk + servis.</t>
  </si>
  <si>
    <t xml:space="preserve">Bistro</t>
  </si>
  <si>
    <t xml:space="preserve">Sahneye bakan, 60–80 koltuk.</t>
  </si>
  <si>
    <t xml:space="preserve">Café</t>
  </si>
  <si>
    <t xml:space="preserve">Meydan kenarı.</t>
  </si>
  <si>
    <t xml:space="preserve">Yerel sokak lezzeti tezgâhı</t>
  </si>
  <si>
    <t xml:space="preserve">6 yerel operatör; 3 aylık rotasyon.</t>
  </si>
  <si>
    <t xml:space="preserve">Wellness / eczane / optik (dolgu anchor)</t>
  </si>
  <si>
    <t xml:space="preserve">Bütçeyi kapatan dolgu; kategori değiştirilebilir.</t>
  </si>
  <si>
    <t xml:space="preserve">TOPLAM ANCHOR ALANI</t>
  </si>
  <si>
    <t xml:space="preserve">Anchor birim sayısı (marka + operatör)</t>
  </si>
  <si>
    <t xml:space="preserve">Bütçe farkı (bütçe − kullanılan)</t>
  </si>
  <si>
    <t xml:space="preserve">0'a yakın olmalı; negatifse anchor alanı bütçeyi aşıyor.</t>
  </si>
  <si>
    <t xml:space="preserve">Anchor marka sayısı (sokak lezzeti hariç)</t>
  </si>
  <si>
    <t xml:space="preserve">Kontrol: aşım var mı?</t>
  </si>
  <si>
    <t xml:space="preserve">GİRİŞİMCİ YERLEŞİMİ — 01 Market Hall · 02 Enterprise Arcade · 03 The Stage · 04 Live Commerce · 05 Back of House · Dijital İkiz Noktası</t>
  </si>
  <si>
    <t xml:space="preserve">Hedef kullanıcı:</t>
  </si>
  <si>
    <t xml:space="preserve">Hat</t>
  </si>
  <si>
    <t xml:space="preserve">Birim tipi</t>
  </si>
  <si>
    <t xml:space="preserve">Kat</t>
  </si>
  <si>
    <t xml:space="preserve">Kullanıcı pozisyonu</t>
  </si>
  <si>
    <t xml:space="preserve">01</t>
  </si>
  <si>
    <t xml:space="preserve">Günlük masa (Open Market &amp; Market Hall)</t>
  </si>
  <si>
    <t xml:space="preserve">Zemin</t>
  </si>
  <si>
    <t xml:space="preserve">Bir günlüğüne kiralanan tezgâh; otel odası mantığı.</t>
  </si>
  <si>
    <t xml:space="preserve">Orta vadeli vitrin / kiosk</t>
  </si>
  <si>
    <t xml:space="preserve">Aylık–sezonluk vitrin; merdivenin ikinci basamağı.</t>
  </si>
  <si>
    <t xml:space="preserve">Pazar yönetimi + bilgi noktası</t>
  </si>
  <si>
    <t xml:space="preserve">Rezervasyon masası, OffNdOn kiosku, güvenlik.</t>
  </si>
  <si>
    <t xml:space="preserve">Açık pazar stantı (otopark alanı)</t>
  </si>
  <si>
    <t xml:space="preserve">Otopark</t>
  </si>
  <si>
    <t xml:space="preserve">10x10 çadır; hafta sonu ve akşam pazarı.</t>
  </si>
  <si>
    <t xml:space="preserve">02</t>
  </si>
  <si>
    <t xml:space="preserve">Stüdyo (yoga / pilates / dans / brifing)</t>
  </si>
  <si>
    <t xml:space="preserve">Asma kat</t>
  </si>
  <si>
    <t xml:space="preserve">Saatlik rezervasyon; yoga ve tenis hocasının stüdyosu.</t>
  </si>
  <si>
    <t xml:space="preserve">Mikro oda (koç / terapist / öğretmen)</t>
  </si>
  <si>
    <t xml:space="preserve">Saatlik kapalı oda.</t>
  </si>
  <si>
    <t xml:space="preserve">Tak-kullan masa (hot desk)</t>
  </si>
  <si>
    <t xml:space="preserve">Genç marka / mezun girişimcinin çalışma noktası.</t>
  </si>
  <si>
    <t xml:space="preserve">Üretici tezgâhı (maker bench)</t>
  </si>
  <si>
    <t xml:space="preserve">Atölye; seramik, tekstil, elektronik.</t>
  </si>
  <si>
    <t xml:space="preserve">Arcade ortak alan / dolaşım</t>
  </si>
  <si>
    <t xml:space="preserve">Dolgu.</t>
  </si>
  <si>
    <t xml:space="preserve">03</t>
  </si>
  <si>
    <t xml:space="preserve">Ana sahne + oturma</t>
  </si>
  <si>
    <t xml:space="preserve">Etkinlik, konser, açık ders, canlı satış. 1 pozisyon = sahne slotu.</t>
  </si>
  <si>
    <t xml:space="preserve">Canlı yayın kabini</t>
  </si>
  <si>
    <t xml:space="preserve">TikTok Shop / Etsy canlı satış.</t>
  </si>
  <si>
    <t xml:space="preserve">Creator pod</t>
  </si>
  <si>
    <t xml:space="preserve">Tek kişilik yayın.</t>
  </si>
  <si>
    <t xml:space="preserve">Green room + kontrol odası</t>
  </si>
  <si>
    <t xml:space="preserve">Teknik alan.</t>
  </si>
  <si>
    <t xml:space="preserve">04</t>
  </si>
  <si>
    <t xml:space="preserve">Paketleme istasyonu (Live Commerce Center)</t>
  </si>
  <si>
    <t xml:space="preserve">Sahnede satılan ürün 1 saatte yolda.</t>
  </si>
  <si>
    <t xml:space="preserve">Ayırma / hazırlık / kurye rampası</t>
  </si>
  <si>
    <t xml:space="preserve">Dolly ile zemine iniş; kurye teslim noktası.</t>
  </si>
  <si>
    <t xml:space="preserve">05</t>
  </si>
  <si>
    <t xml:space="preserve">Görünür stok kafesi (Back of House)</t>
  </si>
  <si>
    <t xml:space="preserve">Kiracının fazla stoğu alıcının gözünün önünde.</t>
  </si>
  <si>
    <t xml:space="preserve">Stok kafesi koridorları</t>
  </si>
  <si>
    <t xml:space="preserve">Net kafes alanı × koridor payı.</t>
  </si>
  <si>
    <t xml:space="preserve">DT</t>
  </si>
  <si>
    <t xml:space="preserve">Dijital ikiz teslim/iade dolapları</t>
  </si>
  <si>
    <t xml:space="preserve">1001 dolap; online sipariş teslim + iade.</t>
  </si>
  <si>
    <t xml:space="preserve">İade/teslim tezgâhı</t>
  </si>
  <si>
    <t xml:space="preserve">Personel + tarama.</t>
  </si>
  <si>
    <t xml:space="preserve">Destek</t>
  </si>
  <si>
    <t xml:space="preserve">Ortak ticari mutfak (ev gıdası uyumlu)</t>
  </si>
  <si>
    <t xml:space="preserve">Eyalet cottage food kanunu ile uyumlu üretim/satış.</t>
  </si>
  <si>
    <t xml:space="preserve">Kiracı dinlenme alanı</t>
  </si>
  <si>
    <t xml:space="preserve">Otel lobisi.</t>
  </si>
  <si>
    <t xml:space="preserve">TOPLAM</t>
  </si>
  <si>
    <t xml:space="preserve">KAT BAZLI KONTROL</t>
  </si>
  <si>
    <t xml:space="preserve">Bütçe (sqft)</t>
  </si>
  <si>
    <t xml:space="preserve">Kullanılan (sqft)</t>
  </si>
  <si>
    <t xml:space="preserve">Fark</t>
  </si>
  <si>
    <t xml:space="preserve">Durum</t>
  </si>
  <si>
    <t xml:space="preserve">Toplam girişimci alanı</t>
  </si>
  <si>
    <t xml:space="preserve">KULLANICI KONTROLÜ</t>
  </si>
  <si>
    <t xml:space="preserve">Hedef fiziksel kullanıcı</t>
  </si>
  <si>
    <t xml:space="preserve">Gerçekleşen kullanıcı pozisyonu</t>
  </si>
  <si>
    <t xml:space="preserve">Satış pozisyonu (stok kafesi hariç)</t>
  </si>
  <si>
    <t xml:space="preserve">Not: 1001'in 420'si görünür stok kafesi kiracısıdır.</t>
  </si>
  <si>
    <t xml:space="preserve">Girişimci alanı / kullanıcı (sqft)</t>
  </si>
  <si>
    <t xml:space="preserve">HAT BAZLI ÖZET (P&amp;L altyapısı)</t>
  </si>
  <si>
    <t xml:space="preserve">Ad</t>
  </si>
  <si>
    <t xml:space="preserve">Alan (sqft)</t>
  </si>
  <si>
    <t xml:space="preserve">Alan payı</t>
  </si>
  <si>
    <t xml:space="preserve">Open Market &amp; Market Hall</t>
  </si>
  <si>
    <t xml:space="preserve">Enterprise Arcade</t>
  </si>
  <si>
    <t xml:space="preserve">The Stage</t>
  </si>
  <si>
    <t xml:space="preserve">Live Commerce Center</t>
  </si>
  <si>
    <t xml:space="preserve">Back of House</t>
  </si>
  <si>
    <t xml:space="preserve">Dijital ikiz teslim/iade noktası</t>
  </si>
  <si>
    <t xml:space="preserve">Kiracı destek alanları</t>
  </si>
  <si>
    <t xml:space="preserve">OTOPARK PROGRAMI — mülk sahibinin vermek zorunda olduğu alan</t>
  </si>
  <si>
    <t xml:space="preserve">Toplam otopark alanı (sqft):</t>
  </si>
  <si>
    <t xml:space="preserve">Kullanım</t>
  </si>
  <si>
    <t xml:space="preserve">Araç yeri eşdeğeri</t>
  </si>
  <si>
    <t xml:space="preserve">Açık pazar alanı (01 hattı)</t>
  </si>
  <si>
    <t xml:space="preserve">Otoparkın 1/10'u; kullanıcı tanımı.</t>
  </si>
  <si>
    <t xml:space="preserve">Köpek parkı</t>
  </si>
  <si>
    <t xml:space="preserve">Çitli, çift kapılı; tahmin.</t>
  </si>
  <si>
    <t xml:space="preserve">Köpek café (kiosk + teras)</t>
  </si>
  <si>
    <t xml:space="preserve">Tahmin.</t>
  </si>
  <si>
    <t xml:space="preserve">Car wash (self / express)</t>
  </si>
  <si>
    <t xml:space="preserve">2 hat + kuyruk; tahmin.</t>
  </si>
  <si>
    <t xml:space="preserve">EV şarj alanı (çift kullanım — park edilebilir)</t>
  </si>
  <si>
    <t xml:space="preserve">20 şarjlı yer; park yeri olarak sayılmaya devam eder.</t>
  </si>
  <si>
    <t xml:space="preserve">Bisiklet park + şarj</t>
  </si>
  <si>
    <t xml:space="preserve">Kapalı, 40 bisiklet; tahmin.</t>
  </si>
  <si>
    <t xml:space="preserve">Tahsis edilen toplam</t>
  </si>
  <si>
    <t xml:space="preserve">Kalan saf otopark (sqft)</t>
  </si>
  <si>
    <t xml:space="preserve">EV şarj yerleri geri eklenir (çift kullanım).</t>
  </si>
  <si>
    <t xml:space="preserve">Kalan araç yeri (adet)</t>
  </si>
  <si>
    <t xml:space="preserve">Brüt araç yeri (tahsis öncesi)</t>
  </si>
  <si>
    <t xml:space="preserve">Araç yeri / 1.000 sqft GLA (tahsis sonrası)</t>
  </si>
  <si>
    <t xml:space="preserve">Yerel imar tipik min. 3–5 yer / 1.000 sqft. 3'ün altına düşerse açık pazar veya köpek parkı küçültülür ya da imar sapması istenir.</t>
  </si>
  <si>
    <t xml:space="preserve">Kontrol</t>
  </si>
  <si>
    <t xml:space="preserve">FİYAT KIYASI — Günlük masa için piyasa çıpaları ve 01 hattı gelir köprüsü</t>
  </si>
  <si>
    <t xml:space="preserve">Mavi hücreler girdi. Bu sayfa P&amp;L'in 01 hattı gelir formülünün çıkış noktasıdır.</t>
  </si>
  <si>
    <t xml:space="preserve">Piyasa ürünü</t>
  </si>
  <si>
    <t xml:space="preserve">Alt ($/gün)</t>
  </si>
  <si>
    <t xml:space="preserve">Üst ($/gün)</t>
  </si>
  <si>
    <t xml:space="preserve">Orta</t>
  </si>
  <si>
    <t xml:space="preserve">Koşul / Kaynak</t>
  </si>
  <si>
    <t xml:space="preserve">Costco vendor-performed demo alan ücreti</t>
  </si>
  <si>
    <t xml:space="preserve">Yalnızca onaylı Costco tedarikçisi (≈1M$ satış); kendi personel; konsinye. CDS Non-CDS Vendor Packet.</t>
  </si>
  <si>
    <t xml:space="preserve">Costco / Sam's resmî program demo günü</t>
  </si>
  <si>
    <t xml:space="preserve">Onaylı tedarikçi + CDS/Product Connections personeli; ürün hariç. Street Teams Co 2026.</t>
  </si>
  <si>
    <t xml:space="preserve">Üçüncü taraf demo ajansı (personel dahil)</t>
  </si>
  <si>
    <t xml:space="preserve">Herhangi bir marka; 4–6 saat uzman; ürün +50–200$. Street Teams Co 2026.</t>
  </si>
  <si>
    <t xml:space="preserve">Costco Roadshow (7–14 gün, gün eşdeğeri)</t>
  </si>
  <si>
    <t xml:space="preserve">5.000–15.000 $/depo/hafta; personel ve stok markanın. Think Nectar.</t>
  </si>
  <si>
    <t xml:space="preserve">El işi fuarı stant ücreti (tek gün)</t>
  </si>
  <si>
    <t xml:space="preserve">Satıcı anlatıları; tipik ciro 100–250 $/gün.</t>
  </si>
  <si>
    <t xml:space="preserve">Yan gelir medyanı (aylık, kıyas için)</t>
  </si>
  <si>
    <t xml:space="preserve">Bankrate 2025: medyan 200 $/ay.</t>
  </si>
  <si>
    <t xml:space="preserve">ATMOSPHERE FİYAT BANDI (girdi)</t>
  </si>
  <si>
    <t xml:space="preserve">Müşteri tipi</t>
  </si>
  <si>
    <t xml:space="preserve">Taban ($/gün)</t>
  </si>
  <si>
    <t xml:space="preserve">Tavan ($/gün)</t>
  </si>
  <si>
    <t xml:space="preserve">Baz fiyat</t>
  </si>
  <si>
    <t xml:space="preserve">Mantık</t>
  </si>
  <si>
    <t xml:space="preserve">Girişimci / üretici (Maya) — günlük masa</t>
  </si>
  <si>
    <t xml:space="preserve">Costco tabanı (35$) ile ajans demosu (250$) arası; fuar stantıyla kıyaslanabilir. Fifth Signal dinamik fiyatlar.</t>
  </si>
  <si>
    <t xml:space="preserve">Ürün test eden CPG markası — aynı masa</t>
  </si>
  <si>
    <t xml:space="preserve">CDS resmî program tarifesine paralel; personel hariç.</t>
  </si>
  <si>
    <t xml:space="preserve">Açık pazar stantı (otopark, 10x10)</t>
  </si>
  <si>
    <t xml:space="preserve">Çiftçi pazarı / bitpazarı seviyesi.</t>
  </si>
  <si>
    <t xml:space="preserve">01 HATTI GÖSTERGE GELİR KÖPRÜSÜ (yalnızca günlük masa + açık pazar; vitrin ve diğer hatlar P&amp;L'de)</t>
  </si>
  <si>
    <t xml:space="preserve">Günlük masa adedi</t>
  </si>
  <si>
    <t xml:space="preserve">Girişimci Yerleşimi sayfasından</t>
  </si>
  <si>
    <t xml:space="preserve">Açık pazar stant adedi</t>
  </si>
  <si>
    <t xml:space="preserve">Masa payı — CPG test müşterisi</t>
  </si>
  <si>
    <t xml:space="preserve">Masaların %'si marka test tezgâhı olarak satılır.</t>
  </si>
  <si>
    <t xml:space="preserve">Ortalama doluluk — günlük masa</t>
  </si>
  <si>
    <t xml:space="preserve">Otel doluluğu mantığı; hafta içi/sonu karışık. Varsayım.</t>
  </si>
  <si>
    <t xml:space="preserve">Ortalama doluluk — açık pazar</t>
  </si>
  <si>
    <t xml:space="preserve">Hafta sonu ağırlıklı. Varsayım.</t>
  </si>
  <si>
    <t xml:space="preserve">Açık gün / yıl</t>
  </si>
  <si>
    <t xml:space="preserve">Karma masa fiyatı ($/gün)</t>
  </si>
  <si>
    <t xml:space="preserve">Girişimci baz × (1−pay) + CPG baz × pay</t>
  </si>
  <si>
    <t xml:space="preserve">Yıllık gelir — günlük masalar ($)</t>
  </si>
  <si>
    <t xml:space="preserve">adet × fiyat × doluluk × gün</t>
  </si>
  <si>
    <t xml:space="preserve">Yıllık gelir — açık pazar stantları ($)</t>
  </si>
  <si>
    <t xml:space="preserve">TOPLAM 01 hattı gösterge geliri ($)</t>
  </si>
  <si>
    <t xml:space="preserve">Gelir / kullanılan 01 alanı ($/sqft/yıl)</t>
  </si>
  <si>
    <t xml:space="preserve">Kıyas: ulusal ortalama perakende talep kirası 25,5 $/sqft/yıl NNN (CoStar, Q1 2025).</t>
  </si>
  <si>
    <t xml:space="preserve">Kira çarpanı (01 masa geliri / piyasa kirası)</t>
  </si>
  <si>
    <t xml:space="preserve">1'in üstü = aynı metrekare tek kiracıdan daha fazla üretiyor. Gösterge; işletme maliyeti düşülmemiştir.</t>
  </si>
  <si>
    <t xml:space="preserve">ULUSAL LOKASYON ÇERÇEVESİ — Trader Joe's izi + Z kuşağı/bilinçli tüketici + B/C kutu stoğu</t>
  </si>
  <si>
    <t xml:space="preserve">Kural: bilinen markalara en yakın/en uzak mesafe kısıtı YOK. Skor ticaret alanı (ilçe/metro) bazında hesaplanır; B/C kutu neredeyse skor oraya oturur.</t>
  </si>
  <si>
    <t xml:space="preserve">Kriter</t>
  </si>
  <si>
    <t xml:space="preserve">Ağırlık</t>
  </si>
  <si>
    <t xml:space="preserve">Ölçüm / Kaynak</t>
  </si>
  <si>
    <t xml:space="preserve">A. Trader Joe's yoğunluğu (mağaza / 100K nüfus, ilçe)</t>
  </si>
  <si>
    <t xml:space="preserve">ScrapeHero/LocationsCloud TJ veri seti (661 mağaza, Ağu 2026). TJ olmayan eyaletlerde bu ağırlık B'ye devredilir.</t>
  </si>
  <si>
    <t xml:space="preserve">B. Z kuşağı payı (20–24 yaş nüfus payı, ilçe)</t>
  </si>
  <si>
    <t xml:space="preserve">Census ACS 5-yıllık; CommercialCafe Gen Z endeksi ile çapraz kontrol.</t>
  </si>
  <si>
    <t xml:space="preserve">C. Bilinçli tüketici kümesi (Whole Foods, Sprouts, REI, Lululemon, Apple Store, çiftçi pazarı sayısı)</t>
  </si>
  <si>
    <t xml:space="preserve">Marka lokasyon veri setleri + USDA Farmers Market Directory. Küme = ilçe içindeki toplam marka nokta sayısı.</t>
  </si>
  <si>
    <t xml:space="preserve">D. B/C sınıfı AVM ve boş big-box stoğu (adet, sqft)</t>
  </si>
  <si>
    <t xml:space="preserve">Green Street AVM sınıfı (250 B-mall), CoStar/Coresight kapanış verisi, Macy's/JCPenney/Walgreens kapanış listeleri.</t>
  </si>
  <si>
    <t xml:space="preserve">E. Çalışansız işletme yoğunluğu (nonemployer / 1.000 nüfus, ilçe)</t>
  </si>
  <si>
    <t xml:space="preserve">Census NES 2023 ilçe tabloları + BFS ilçe başvuruları (2025, Haziran 2026 yayını).</t>
  </si>
  <si>
    <t xml:space="preserve">F. Eyalet ev gıdası rejimi (ciro tavanı, online satış izni)</t>
  </si>
  <si>
    <t xml:space="preserve">FL 250K$, TX 150K$ en elverişli; IJ ve Nat'l Ag Law Center.</t>
  </si>
  <si>
    <t xml:space="preserve">G. Perakende kira seviyesi (NNN $/sqft, ters skor)</t>
  </si>
  <si>
    <t xml:space="preserve">CoStar/C&amp;W metro kira; düşük kira = yüksek skor (kutu dönüşüm marjı).</t>
  </si>
  <si>
    <t xml:space="preserve">Toplam ağırlık (=100% olmalı)</t>
  </si>
  <si>
    <t xml:space="preserve">İKİ İZ (TRACK)</t>
  </si>
  <si>
    <t xml:space="preserve">İz A — Trader Joe's olan 42 eyalet + DC</t>
  </si>
  <si>
    <t xml:space="preserve">TJ mağazasının ilçesi = 'bilinçli tüketici doğrulanmış' ilçe. O ilçe ve komşu ilçelerdeki B/C kutular havuza girer; mesafe kısıtı yok.</t>
  </si>
  <si>
    <t xml:space="preserve">İz B — TJ olmayan 8 eyalet: AK, HI, MS, MT, ND, SD, WV, WY</t>
  </si>
  <si>
    <t xml:space="preserve">TJ ağırlığı (A) Z kuşağı (B) ve bilinçli tüketici kümesine (C) aktarılır: B=%25, C=%25. Üniversite ilçeleri öncelikli.</t>
  </si>
  <si>
    <t xml:space="preserve">TRADER JOE'S EYALET DAĞILIMI (ilk 10, Ağu 2025 anlık görüntüsü; toplam Ağu 2026: 661)</t>
  </si>
  <si>
    <t xml:space="preserve">Eyalet</t>
  </si>
  <si>
    <t xml:space="preserve">Mağaza</t>
  </si>
  <si>
    <t xml:space="preserve">Nüfus / mağaza</t>
  </si>
  <si>
    <t xml:space="preserve">California</t>
  </si>
  <si>
    <t xml:space="preserve">Nüfus/mağaza: 192.7K  (ScrapeHero, 19 Ağu 2025)</t>
  </si>
  <si>
    <t xml:space="preserve">New York</t>
  </si>
  <si>
    <t xml:space="preserve">Nüfus/mağaza: 555.8K  (ScrapeHero, 19 Ağu 2025)</t>
  </si>
  <si>
    <t xml:space="preserve">Washington</t>
  </si>
  <si>
    <t xml:space="preserve">Nüfus/mağaza: 262.6K  (ScrapeHero, 19 Ağu 2025)</t>
  </si>
  <si>
    <t xml:space="preserve">Florida</t>
  </si>
  <si>
    <t xml:space="preserve">Nüfus/mağaza: 795.5K  (ScrapeHero, 19 Ağu 2025)</t>
  </si>
  <si>
    <t xml:space="preserve">Illinois</t>
  </si>
  <si>
    <t xml:space="preserve">Nüfus/mağaza: 551.0K  (ScrapeHero, 19 Ağu 2025)</t>
  </si>
  <si>
    <t xml:space="preserve">Massachusetts</t>
  </si>
  <si>
    <t xml:space="preserve">Nüfus/mağaza: 299.7K  (ScrapeHero, 19 Ağu 2025)</t>
  </si>
  <si>
    <t xml:space="preserve">Texas</t>
  </si>
  <si>
    <t xml:space="preserve">Nüfus/mağaza: 1.32M  (ScrapeHero, 19 Ağu 2025)</t>
  </si>
  <si>
    <t xml:space="preserve">Arizona</t>
  </si>
  <si>
    <t xml:space="preserve">Nüfus/mağaza: 383.1K  (ScrapeHero, 19 Ağu 2025)</t>
  </si>
  <si>
    <t xml:space="preserve">New Jersey</t>
  </si>
  <si>
    <t xml:space="preserve">Nüfus/mağaza: 467.5K  (ScrapeHero, 19 Ağu 2025)</t>
  </si>
  <si>
    <t xml:space="preserve">Virginia</t>
  </si>
  <si>
    <t xml:space="preserve">Nüfus/mağaza: 502.1K  (ScrapeHero, 19 Ağu 2025)</t>
  </si>
  <si>
    <t xml:space="preserve">İLK GEÇİŞ METRO HAVUZU (doğrulanacak: B/C kutu envanteri Green Street/CoStar'dan çekilecek)</t>
  </si>
  <si>
    <t xml:space="preserve">Metro</t>
  </si>
  <si>
    <t xml:space="preserve">TJ (şehir içi)</t>
  </si>
  <si>
    <t xml:space="preserve">Neden havuzda</t>
  </si>
  <si>
    <t xml:space="preserve">Los Angeles / Orange County, CA</t>
  </si>
  <si>
    <t xml:space="preserve">En yoğun TJ izi; C sınıfı AVM ve kapanan Macy's kutuları; Etsy/TikTok satıcı yoğunluğu; ALA merkezine yakın pilot.</t>
  </si>
  <si>
    <t xml:space="preserve">New York metro (NYC + NJ), NY/NJ</t>
  </si>
  <si>
    <t xml:space="preserve">NJ 19 TJ; Class B banliyö AVM stoğu; en yüksek çalışansız işletme yoğunluğu.</t>
  </si>
  <si>
    <t xml:space="preserve">San Diego, CA</t>
  </si>
  <si>
    <t xml:space="preserve">TJ yoğun; üniversite + askerî Z kuşağı; sınır ötesi üretici (Tijuana) — küresel dalga.</t>
  </si>
  <si>
    <t xml:space="preserve">San Francisco Bay Area, CA</t>
  </si>
  <si>
    <t xml:space="preserve">TJ yoğun; en yüksek kira → yalnızca sıkıntılı kutu; Etsy/TikTok satıcı yoğunluğu.</t>
  </si>
  <si>
    <t xml:space="preserve">Washington DC metro, DC/VA/MD</t>
  </si>
  <si>
    <t xml:space="preserve">VA 17 TJ; yüksek eğitimli Z kuşağı; B sınıfı AVM stoğu (Landmark, Springfield örnekleri geçmişte).</t>
  </si>
  <si>
    <t xml:space="preserve">Chicago, IL</t>
  </si>
  <si>
    <t xml:space="preserve">IL 23 TJ; Midwest B/C AVM stoğu yüksek; düşük kira; CommercialCafe Gen Z sıralamasında üst sıra.</t>
  </si>
  <si>
    <t xml:space="preserve">Seattle, WA</t>
  </si>
  <si>
    <t xml:space="preserve">WA 29 TJ (nüfus başına 2. sıra); Batı'da Gen Z sıralamasında tek şehir.</t>
  </si>
  <si>
    <t xml:space="preserve">Dallas–Fort Worth, TX</t>
  </si>
  <si>
    <t xml:space="preserve">TX 22 TJ; ev gıdası tavanı 150K$; hızlı nüfus artışı; büyük B/C AVM stoğu.</t>
  </si>
  <si>
    <t xml:space="preserve">Portland, OR</t>
  </si>
  <si>
    <t xml:space="preserve">TJ + bilinçli tüketici kümesi; düşük kira.</t>
  </si>
  <si>
    <t xml:space="preserve">Minneapolis–St. Paul, MN</t>
  </si>
  <si>
    <t xml:space="preserve">doğrulanacak</t>
  </si>
  <si>
    <t xml:space="preserve">CommercialCafe 2025 Gen Z #1; TJ var; Midwest B/C stoğu. Mağaza sayısı doğrulanacak.</t>
  </si>
  <si>
    <t xml:space="preserve">Atlanta, GA</t>
  </si>
  <si>
    <t xml:space="preserve">Gen Z Güney #1; TJ var; hızlı büyüme; B/C AVM stoğu.</t>
  </si>
  <si>
    <t xml:space="preserve">Tampa / Orlando / Miami, FL</t>
  </si>
  <si>
    <t xml:space="preserve">FL 27 TJ, ev gıdası tavanı 250K$ (lisanssız); Tampa Gen Z değer sıralamasında yüksek.</t>
  </si>
  <si>
    <t xml:space="preserve">Boston, MA</t>
  </si>
  <si>
    <t xml:space="preserve">MA 23 TJ (nüfus başına 3.); Kuzeydoğu Gen Z #1; yüksek kira → yalnızca sıkıntılı kutu.</t>
  </si>
  <si>
    <t xml:space="preserve">Phoenix / Tucson, AZ</t>
  </si>
  <si>
    <t xml:space="preserve">AZ 19 TJ; Tucson yeni TJ (2026); düşük kira; B/C AVM stoğu.</t>
  </si>
  <si>
    <t xml:space="preserve">Milwaukee, WI</t>
  </si>
  <si>
    <t xml:space="preserve">Gen Z payı %8,3 (Midwest'te 2.); TJ var; düşük kira; B/C stoğu.</t>
  </si>
  <si>
    <t xml:space="preserve">Austin / San Antonio, TX</t>
  </si>
  <si>
    <t xml:space="preserve">Gen Z Güney üst sıra; TJ var; TX ev gıdası rejimi.</t>
  </si>
  <si>
    <t xml:space="preserve">Raleigh–Durham, NC</t>
  </si>
  <si>
    <t xml:space="preserve">Gen Z Güney üst sıra; üniversite kümesi; TJ var.</t>
  </si>
  <si>
    <t xml:space="preserve">Lincoln, NE / Ann Arbor, MI (İz A, üniversite)</t>
  </si>
  <si>
    <t xml:space="preserve">Gen Z payı %11,9 (Lincoln); Ann Arbor mezun sıralaması #1; küçük metro pilotu.</t>
  </si>
  <si>
    <t xml:space="preserve">İz B örnekleri: Missoula/Bozeman MT, Fargo ND, Sioux Falls SD, Jackson MS, Morgantown WV, Honolulu HI, Anchorage AK, Laramie/Cheyenne WY</t>
  </si>
  <si>
    <t xml:space="preserve">TJ yok → Z kuşağı + bilinçli tüketici kümesi (REI, Whole Foods, çiftçi pazarı) + üniversite ilçesi ile skorlanır.</t>
  </si>
  <si>
    <t xml:space="preserve">NASIL KULLANILIR</t>
  </si>
  <si>
    <t xml:space="preserve">1) Sadece 'Girdiler' sayfasındaki mavi hücreleri değiştirin. Sarı hücreler ana kaldıraçlardır (GLA, kamusal oran, asma kat, otopark katsayısı, anchor payı, hedef kullanıcı).</t>
  </si>
  <si>
    <t xml:space="preserve">2) 'Alan Denklemi' kullanıcı denklemini birebir uygular: Kiralanan alan − Kamusal alan + Asma kat + Otopark açık pazar alanı = Programlanabilir alan. Anchor payı kiralanan alan (GLA) bazlıdır; girişimci alanı = programlanabilir − anchor.</t>
  </si>
  <si>
    <t xml:space="preserve">3) 'Anchor Yerlesimi' ve 'Girisimci Yerlesimi' sayfalarında birim alan ve adet mavi hücrelerdir; kat bazlı kontrol satırları AŞIM uyarısı verir. P&amp;L modeli bu adetleri (masa, vitrin, stant, stüdyo, oda, masa, tezgâh, kafes, kabin, pod, istasyon, anchor birim) fiyat × doluluk ile çarpacaktır.</t>
  </si>
  <si>
    <t xml:space="preserve">4) 1001 hedefine baz senaryoda tam olarak ulaşılır: 300 masa + 30 vitrin + 100 açık pazar stantı + 12 stüdyo + 36 mikro oda + 51 hot desk + 25 maker bench + 1 sahne + 4 kabin + 8 pod + 14 paketleme + 420 stok kafesi = 1.001. Stok kafesi bir kiracı ürünüdür (05 hattı); yalnızca satış pozisyonu sayılmak isteniyorsa 581'dir ve yoğunluk girdileri değiştirilmelidir.</t>
  </si>
  <si>
    <t xml:space="preserve">5) 1001 dijital ikiz dolabı (drop-off / return) kullanıcı pozisyonu olarak SAYILMAZ; alan olarak zemine yazılır (≈1.600 sqft + 700 sqft tezgâh).</t>
  </si>
  <si>
    <t xml:space="preserve">AÇIK VARSAYIMLAR (doğrulanacak)</t>
  </si>
  <si>
    <t xml:space="preserve">• %40 kamusal alan, 1/3 asma kat, 1,2–1,5x otopark, 1/10 açık pazar ve 1/3 anchor oranları kullanıcı (A Level Alliances) tarafından verilmiştir; yerel imar, yangın ve yapı kodu ile doğrulanmalıdır.</t>
  </si>
  <si>
    <t xml:space="preserve">• Birim yoğunlukları (40 sqft masa, 120 sqft kiosk/stant, 400 sqft stüdyo, 8 sqft kafes vb.) sektör pratiğine dayalı tahminlerdir; mimari ön proje ile revize edilecektir.</t>
  </si>
  <si>
    <t xml:space="preserve">• Anchor kategori alanları (TJ tipi market 12K, TJX tipi 10K vb.) tipik küçük format ölçülerine dayalıdır; gerçek anchor sözleşmesi bu adetleri değiştirir.</t>
  </si>
  <si>
    <t xml:space="preserve">• Otopark yeri 325 sqft/araç (manevra dahil) ITE ortalamasıdır. Tahsis sonrası 3 yer/1.000 sqft altına düşerse imar riski uyarısı çıkar.</t>
  </si>
  <si>
    <t xml:space="preserve">LOKASYON KAYNAKLARI</t>
  </si>
  <si>
    <t xml:space="preserve">• Trader Joe's: 661 mağaza, 42 eyalet + DC (Ağu 2026); TJ olmayan eyaletler AK, HI, MS, MT, ND, SD, WV, WY (şirket sitesi, Nisan 2026). Eyalet dağılımı ScrapeHero 19 Ağu 2025 (608 mağaza anlık görüntüsü).</t>
  </si>
  <si>
    <t xml:space="preserve">• Gen Z sıralamaları: CommercialCafe Best Cities for Gen Z 2025/2026 (Minneapolis #1, Atlanta, Boston, Tampa, Milwaukee %8,3, Lincoln %11,9); RentCafe Top Metros for Gen Z Graduates 2025 (Ann Arbor #1).</t>
  </si>
  <si>
    <t xml:space="preserve">• AVM sınıfı ve boşluk: Green Street (250 B-mall, A %95 / B %89 / C %72 doluluk), Capital One Shopping (A %5,6 / B %9,0 / C %13,3 boşluk), Coresight (2025: 8.270 kapanış; 2026: 30M+ sqft kapanacak).</t>
  </si>
  <si>
    <t xml:space="preserve">• Çalışansız işletme: Census NES 2023 (30,4M); BFS ilçe başvuruları 2025 (Haziran 2026 yayını).</t>
  </si>
  <si>
    <t xml:space="preserve">• Ev gıdası: Institute for Justice; National Agricultural Law Center; FL 250K$ / TX 150K$.</t>
  </si>
  <si>
    <t xml:space="preserve">Value Masters Academy → A Level Alliances · Eylül 2026 · Bu model gösterge niteliğindedir; yatırım tavsiyesi değildir.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</si>
</sst>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#,##0;\(#,##0\);\-"/>
    <numFmt numFmtId="166" formatCode="0.0%"/>
    <numFmt numFmtId="167" formatCode="0.00"/>
  </numFmts>
  <fonts count="15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4"/>
      <name val="Arial"/>
      <family val="0"/>
      <charset val="1"/>
    </font>
    <font>
      <i val="true"/>
      <sz val="9"/>
      <name val="Arial"/>
      <family val="0"/>
      <charset val="1"/>
    </font>
    <font>
      <b val="true"/>
      <sz val="11"/>
      <color rgb="FFFFFFFF"/>
      <name val="Arial"/>
      <family val="0"/>
      <charset val="1"/>
    </font>
    <font>
      <sz val="10"/>
      <color rgb="FF000000"/>
      <name val="Arial"/>
      <family val="0"/>
      <charset val="1"/>
    </font>
    <font>
      <sz val="10"/>
      <color rgb="FF0000FF"/>
      <name val="Arial"/>
      <family val="0"/>
      <charset val="1"/>
    </font>
    <font>
      <sz val="9"/>
      <name val="Arial"/>
      <family val="0"/>
      <charset val="1"/>
    </font>
    <font>
      <b val="true"/>
      <sz val="10"/>
      <color rgb="FF000000"/>
      <name val="Arial"/>
      <family val="0"/>
      <charset val="1"/>
    </font>
    <font>
      <sz val="10"/>
      <color rgb="FF008000"/>
      <name val="Arial"/>
      <family val="0"/>
      <charset val="1"/>
    </font>
    <font>
      <b val="true"/>
      <sz val="10"/>
      <color rgb="FF008000"/>
      <name val="Arial"/>
      <family val="0"/>
      <charset val="1"/>
    </font>
    <font>
      <b val="true"/>
      <sz val="10"/>
      <name val="Arial"/>
      <family val="0"/>
      <charset val="1"/>
    </font>
    <font>
      <sz val="10"/>
      <name val="Arial"/>
      <family val="0"/>
      <charset val="1"/>
    </font>
  </fonts>
  <fills count="5">
    <fill>
      <patternFill patternType="none"/>
    </fill>
    <fill>
      <patternFill patternType="gray125"/>
    </fill>
    <fill>
      <patternFill patternType="solid">
        <fgColor rgb="FF1F3864"/>
        <bgColor rgb="FF333333"/>
      </patternFill>
    </fill>
    <fill>
      <patternFill patternType="solid">
        <fgColor rgb="FFFFFF00"/>
        <bgColor rgb="FFFFFF00"/>
      </patternFill>
    </fill>
    <fill>
      <patternFill patternType="solid">
        <fgColor rgb="FFEDEDED"/>
        <bgColor rgb="FFFFFFFF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7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8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6" fontId="8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8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8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8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8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7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10" fillId="4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7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11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1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11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12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7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1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top" textRotation="0" wrapText="true" indent="0" shrinkToFit="false"/>
      <protection locked="true" hidden="false"/>
    </xf>
    <xf numFmtId="164" fontId="6" fillId="2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10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13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14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808080"/>
      <rgbColor rgb="FF9999FF"/>
      <rgbColor rgb="FF993366"/>
      <rgbColor rgb="FFEDEDED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1F3864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worksheet" Target="worksheets/sheet6.xml"/><Relationship Id="rId9" Type="http://schemas.openxmlformats.org/officeDocument/2006/relationships/worksheet" Target="worksheets/sheet7.xml"/><Relationship Id="rId10" Type="http://schemas.openxmlformats.org/officeDocument/2006/relationships/worksheet" Target="worksheets/sheet8.xml"/><Relationship Id="rId11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D27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0" ySplit="4" topLeftCell="A5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46"/>
    <col collapsed="false" customWidth="true" hidden="false" outlineLevel="0" max="2" min="2" style="0" width="16"/>
    <col collapsed="false" customWidth="true" hidden="false" outlineLevel="0" max="3" min="3" style="0" width="12"/>
    <col collapsed="false" customWidth="true" hidden="false" outlineLevel="0" max="4" min="4" style="0" width="70"/>
  </cols>
  <sheetData>
    <row r="1" customFormat="false" ht="17.35" hidden="false" customHeight="false" outlineLevel="0" collapsed="false">
      <c r="A1" s="1" t="s">
        <v>0</v>
      </c>
    </row>
    <row r="2" customFormat="false" ht="15" hidden="false" customHeight="false" outlineLevel="0" collapsed="false">
      <c r="A2" s="2" t="s">
        <v>1</v>
      </c>
    </row>
    <row r="4" customFormat="false" ht="15" hidden="false" customHeight="false" outlineLevel="0" collapsed="false">
      <c r="A4" s="3" t="s">
        <v>2</v>
      </c>
      <c r="B4" s="3" t="s">
        <v>3</v>
      </c>
      <c r="C4" s="3" t="s">
        <v>4</v>
      </c>
      <c r="D4" s="3" t="s">
        <v>5</v>
      </c>
    </row>
    <row r="5" customFormat="false" ht="15" hidden="false" customHeight="false" outlineLevel="0" collapsed="false">
      <c r="A5" s="4" t="s">
        <v>6</v>
      </c>
      <c r="B5" s="5" t="n">
        <v>100000</v>
      </c>
      <c r="C5" s="4" t="s">
        <v>7</v>
      </c>
      <c r="D5" s="6" t="s">
        <v>8</v>
      </c>
    </row>
    <row r="6" customFormat="false" ht="22.35" hidden="false" customHeight="false" outlineLevel="0" collapsed="false">
      <c r="A6" s="4" t="s">
        <v>9</v>
      </c>
      <c r="B6" s="7" t="n">
        <v>0.4</v>
      </c>
      <c r="C6" s="4" t="s">
        <v>10</v>
      </c>
      <c r="D6" s="6" t="s">
        <v>11</v>
      </c>
    </row>
    <row r="7" customFormat="false" ht="15" hidden="false" customHeight="false" outlineLevel="0" collapsed="false">
      <c r="A7" s="4" t="s">
        <v>12</v>
      </c>
      <c r="B7" s="7" t="n">
        <v>0.333333333333333</v>
      </c>
      <c r="C7" s="4" t="s">
        <v>10</v>
      </c>
      <c r="D7" s="6" t="s">
        <v>13</v>
      </c>
    </row>
    <row r="8" customFormat="false" ht="22.35" hidden="false" customHeight="false" outlineLevel="0" collapsed="false">
      <c r="A8" s="4" t="s">
        <v>14</v>
      </c>
      <c r="B8" s="8" t="n">
        <v>1.2</v>
      </c>
      <c r="C8" s="4" t="s">
        <v>15</v>
      </c>
      <c r="D8" s="6" t="s">
        <v>16</v>
      </c>
    </row>
    <row r="9" customFormat="false" ht="15" hidden="false" customHeight="false" outlineLevel="0" collapsed="false">
      <c r="A9" s="4" t="s">
        <v>17</v>
      </c>
      <c r="B9" s="7" t="n">
        <v>0.1</v>
      </c>
      <c r="C9" s="4" t="s">
        <v>10</v>
      </c>
      <c r="D9" s="6" t="s">
        <v>18</v>
      </c>
    </row>
    <row r="10" customFormat="false" ht="15" hidden="false" customHeight="false" outlineLevel="0" collapsed="false">
      <c r="A10" s="4" t="s">
        <v>19</v>
      </c>
      <c r="B10" s="7" t="n">
        <v>0.333333333333333</v>
      </c>
      <c r="C10" s="4" t="s">
        <v>10</v>
      </c>
      <c r="D10" s="6" t="s">
        <v>20</v>
      </c>
    </row>
    <row r="11" customFormat="false" ht="15" hidden="false" customHeight="false" outlineLevel="0" collapsed="false">
      <c r="A11" s="4" t="s">
        <v>21</v>
      </c>
      <c r="B11" s="9" t="n">
        <v>325</v>
      </c>
      <c r="C11" s="4" t="s">
        <v>7</v>
      </c>
      <c r="D11" s="6" t="s">
        <v>22</v>
      </c>
    </row>
    <row r="12" customFormat="false" ht="15" hidden="false" customHeight="false" outlineLevel="0" collapsed="false">
      <c r="A12" s="4" t="s">
        <v>23</v>
      </c>
      <c r="B12" s="5" t="n">
        <v>1001</v>
      </c>
      <c r="C12" s="4" t="s">
        <v>24</v>
      </c>
      <c r="D12" s="6" t="s">
        <v>25</v>
      </c>
    </row>
    <row r="13" customFormat="false" ht="15" hidden="false" customHeight="false" outlineLevel="0" collapsed="false">
      <c r="A13" s="4" t="s">
        <v>26</v>
      </c>
      <c r="B13" s="5" t="n">
        <v>1001</v>
      </c>
      <c r="C13" s="4" t="s">
        <v>24</v>
      </c>
      <c r="D13" s="6" t="s">
        <v>27</v>
      </c>
    </row>
    <row r="14" customFormat="false" ht="22.35" hidden="false" customHeight="false" outlineLevel="0" collapsed="false">
      <c r="A14" s="4" t="s">
        <v>28</v>
      </c>
      <c r="B14" s="10" t="n">
        <v>1.6</v>
      </c>
      <c r="C14" s="4" t="s">
        <v>7</v>
      </c>
      <c r="D14" s="6" t="s">
        <v>29</v>
      </c>
    </row>
    <row r="15" customFormat="false" ht="15" hidden="false" customHeight="false" outlineLevel="0" collapsed="false">
      <c r="A15" s="4" t="s">
        <v>30</v>
      </c>
      <c r="B15" s="9" t="n">
        <v>700</v>
      </c>
      <c r="C15" s="4" t="s">
        <v>7</v>
      </c>
      <c r="D15" s="6" t="s">
        <v>31</v>
      </c>
    </row>
    <row r="16" customFormat="false" ht="15" hidden="false" customHeight="false" outlineLevel="0" collapsed="false">
      <c r="A16" s="4" t="s">
        <v>32</v>
      </c>
      <c r="B16" s="9" t="n">
        <v>40</v>
      </c>
      <c r="C16" s="4" t="s">
        <v>7</v>
      </c>
      <c r="D16" s="6" t="s">
        <v>33</v>
      </c>
    </row>
    <row r="17" customFormat="false" ht="15" hidden="false" customHeight="false" outlineLevel="0" collapsed="false">
      <c r="A17" s="4" t="s">
        <v>34</v>
      </c>
      <c r="B17" s="9" t="n">
        <v>120</v>
      </c>
      <c r="C17" s="4" t="s">
        <v>7</v>
      </c>
      <c r="D17" s="6" t="s">
        <v>35</v>
      </c>
    </row>
    <row r="18" customFormat="false" ht="15" hidden="false" customHeight="false" outlineLevel="0" collapsed="false">
      <c r="A18" s="4" t="s">
        <v>36</v>
      </c>
      <c r="B18" s="9" t="n">
        <v>120</v>
      </c>
      <c r="C18" s="4" t="s">
        <v>7</v>
      </c>
      <c r="D18" s="6" t="s">
        <v>37</v>
      </c>
    </row>
    <row r="19" customFormat="false" ht="15" hidden="false" customHeight="false" outlineLevel="0" collapsed="false">
      <c r="A19" s="4" t="s">
        <v>38</v>
      </c>
      <c r="B19" s="9" t="n">
        <v>400</v>
      </c>
      <c r="C19" s="4" t="s">
        <v>7</v>
      </c>
      <c r="D19" s="6" t="s">
        <v>39</v>
      </c>
    </row>
    <row r="20" customFormat="false" ht="15" hidden="false" customHeight="false" outlineLevel="0" collapsed="false">
      <c r="A20" s="4" t="s">
        <v>40</v>
      </c>
      <c r="B20" s="9" t="n">
        <v>120</v>
      </c>
      <c r="C20" s="4" t="s">
        <v>7</v>
      </c>
      <c r="D20" s="6" t="s">
        <v>41</v>
      </c>
    </row>
    <row r="21" customFormat="false" ht="15" hidden="false" customHeight="false" outlineLevel="0" collapsed="false">
      <c r="A21" s="4" t="s">
        <v>42</v>
      </c>
      <c r="B21" s="9" t="n">
        <v>35</v>
      </c>
      <c r="C21" s="4" t="s">
        <v>7</v>
      </c>
      <c r="D21" s="6" t="s">
        <v>43</v>
      </c>
    </row>
    <row r="22" customFormat="false" ht="15" hidden="false" customHeight="false" outlineLevel="0" collapsed="false">
      <c r="A22" s="4" t="s">
        <v>44</v>
      </c>
      <c r="B22" s="9" t="n">
        <v>60</v>
      </c>
      <c r="C22" s="4" t="s">
        <v>7</v>
      </c>
      <c r="D22" s="6" t="s">
        <v>45</v>
      </c>
    </row>
    <row r="23" customFormat="false" ht="15" hidden="false" customHeight="false" outlineLevel="0" collapsed="false">
      <c r="A23" s="4" t="s">
        <v>46</v>
      </c>
      <c r="B23" s="9" t="n">
        <v>8</v>
      </c>
      <c r="C23" s="4" t="s">
        <v>7</v>
      </c>
      <c r="D23" s="6" t="s">
        <v>47</v>
      </c>
    </row>
    <row r="24" customFormat="false" ht="15" hidden="false" customHeight="false" outlineLevel="0" collapsed="false">
      <c r="A24" s="4" t="s">
        <v>48</v>
      </c>
      <c r="B24" s="11" t="n">
        <v>0.34</v>
      </c>
      <c r="C24" s="4" t="s">
        <v>10</v>
      </c>
      <c r="D24" s="6" t="s">
        <v>49</v>
      </c>
    </row>
    <row r="25" customFormat="false" ht="15" hidden="false" customHeight="false" outlineLevel="0" collapsed="false">
      <c r="A25" s="4" t="s">
        <v>50</v>
      </c>
      <c r="B25" s="9" t="n">
        <v>150</v>
      </c>
      <c r="C25" s="4" t="s">
        <v>7</v>
      </c>
      <c r="D25" s="6" t="s">
        <v>51</v>
      </c>
    </row>
    <row r="26" customFormat="false" ht="15" hidden="false" customHeight="false" outlineLevel="0" collapsed="false">
      <c r="A26" s="4" t="s">
        <v>52</v>
      </c>
      <c r="B26" s="9" t="n">
        <v>50</v>
      </c>
      <c r="C26" s="4" t="s">
        <v>7</v>
      </c>
      <c r="D26" s="6" t="s">
        <v>53</v>
      </c>
    </row>
    <row r="27" customFormat="false" ht="15" hidden="false" customHeight="false" outlineLevel="0" collapsed="false">
      <c r="A27" s="4" t="s">
        <v>54</v>
      </c>
      <c r="B27" s="9" t="n">
        <v>60</v>
      </c>
      <c r="C27" s="4" t="s">
        <v>7</v>
      </c>
      <c r="D27" s="6" t="s">
        <v>55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D2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8"/>
    <col collapsed="false" customWidth="true" hidden="false" outlineLevel="0" max="2" min="2" style="0" width="52"/>
    <col collapsed="false" customWidth="true" hidden="false" outlineLevel="0" max="3" min="3" style="0" width="16"/>
    <col collapsed="false" customWidth="true" hidden="false" outlineLevel="0" max="4" min="4" style="0" width="60"/>
  </cols>
  <sheetData>
    <row r="1" customFormat="false" ht="17.35" hidden="false" customHeight="false" outlineLevel="0" collapsed="false">
      <c r="A1" s="1" t="s">
        <v>56</v>
      </c>
    </row>
    <row r="3" customFormat="false" ht="15" hidden="false" customHeight="false" outlineLevel="0" collapsed="false">
      <c r="A3" s="3" t="s">
        <v>57</v>
      </c>
      <c r="B3" s="3" t="s">
        <v>58</v>
      </c>
      <c r="C3" s="3" t="s">
        <v>7</v>
      </c>
      <c r="D3" s="3" t="s">
        <v>59</v>
      </c>
    </row>
    <row r="4" customFormat="false" ht="15" hidden="false" customHeight="false" outlineLevel="0" collapsed="false">
      <c r="A4" s="4" t="s">
        <v>60</v>
      </c>
      <c r="B4" s="4" t="s">
        <v>6</v>
      </c>
      <c r="C4" s="12" t="n">
        <f aca="false">Girdiler!$B$5</f>
        <v>100000</v>
      </c>
      <c r="D4" s="4" t="s">
        <v>2</v>
      </c>
    </row>
    <row r="5" customFormat="false" ht="15" hidden="false" customHeight="false" outlineLevel="0" collapsed="false">
      <c r="A5" s="4" t="s">
        <v>61</v>
      </c>
      <c r="B5" s="4" t="s">
        <v>62</v>
      </c>
      <c r="C5" s="12" t="n">
        <f aca="false">C4*Girdiler!$B$6</f>
        <v>40000</v>
      </c>
      <c r="D5" s="4" t="s">
        <v>63</v>
      </c>
    </row>
    <row r="6" customFormat="false" ht="15" hidden="false" customHeight="false" outlineLevel="0" collapsed="false">
      <c r="A6" s="4" t="s">
        <v>64</v>
      </c>
      <c r="B6" s="4" t="s">
        <v>65</v>
      </c>
      <c r="C6" s="12" t="n">
        <f aca="false">C4-C5</f>
        <v>60000</v>
      </c>
      <c r="D6" s="4" t="s">
        <v>66</v>
      </c>
    </row>
    <row r="7" customFormat="false" ht="15" hidden="false" customHeight="false" outlineLevel="0" collapsed="false">
      <c r="A7" s="4" t="s">
        <v>67</v>
      </c>
      <c r="B7" s="4" t="s">
        <v>68</v>
      </c>
      <c r="C7" s="12" t="n">
        <f aca="false">C6*Girdiler!$B$7</f>
        <v>20000</v>
      </c>
      <c r="D7" s="4" t="s">
        <v>69</v>
      </c>
    </row>
    <row r="8" customFormat="false" ht="15" hidden="false" customHeight="false" outlineLevel="0" collapsed="false">
      <c r="A8" s="4" t="s">
        <v>70</v>
      </c>
      <c r="B8" s="4" t="s">
        <v>71</v>
      </c>
      <c r="C8" s="12" t="n">
        <f aca="false">C4*Girdiler!$B$8</f>
        <v>120000</v>
      </c>
      <c r="D8" s="4" t="s">
        <v>72</v>
      </c>
    </row>
    <row r="9" customFormat="false" ht="15" hidden="false" customHeight="false" outlineLevel="0" collapsed="false">
      <c r="A9" s="4" t="s">
        <v>73</v>
      </c>
      <c r="B9" s="4" t="s">
        <v>74</v>
      </c>
      <c r="C9" s="12" t="n">
        <f aca="false">C8*Girdiler!$B$9</f>
        <v>12000</v>
      </c>
      <c r="D9" s="4" t="s">
        <v>75</v>
      </c>
    </row>
    <row r="10" customFormat="false" ht="15" hidden="false" customHeight="false" outlineLevel="0" collapsed="false">
      <c r="A10" s="4" t="s">
        <v>76</v>
      </c>
      <c r="B10" s="13" t="s">
        <v>77</v>
      </c>
      <c r="C10" s="14" t="n">
        <f aca="false">C6+C7+C9</f>
        <v>92000</v>
      </c>
      <c r="D10" s="4" t="s">
        <v>78</v>
      </c>
    </row>
    <row r="11" customFormat="false" ht="15" hidden="false" customHeight="false" outlineLevel="0" collapsed="false">
      <c r="A11" s="4" t="s">
        <v>79</v>
      </c>
      <c r="B11" s="4" t="s">
        <v>80</v>
      </c>
      <c r="C11" s="12" t="n">
        <f aca="false">C4*Girdiler!$B$10</f>
        <v>33333.3333333333</v>
      </c>
      <c r="D11" s="4" t="s">
        <v>81</v>
      </c>
    </row>
    <row r="12" customFormat="false" ht="15" hidden="false" customHeight="false" outlineLevel="0" collapsed="false">
      <c r="A12" s="4" t="s">
        <v>82</v>
      </c>
      <c r="B12" s="4" t="s">
        <v>83</v>
      </c>
      <c r="C12" s="12" t="n">
        <f aca="false">C6-C11</f>
        <v>26666.6666666667</v>
      </c>
      <c r="D12" s="4" t="s">
        <v>84</v>
      </c>
    </row>
    <row r="13" customFormat="false" ht="15" hidden="false" customHeight="false" outlineLevel="0" collapsed="false">
      <c r="A13" s="4" t="s">
        <v>85</v>
      </c>
      <c r="B13" s="4" t="s">
        <v>86</v>
      </c>
      <c r="C13" s="12" t="n">
        <f aca="false">C7</f>
        <v>20000</v>
      </c>
      <c r="D13" s="4" t="s">
        <v>87</v>
      </c>
    </row>
    <row r="14" customFormat="false" ht="15" hidden="false" customHeight="false" outlineLevel="0" collapsed="false">
      <c r="A14" s="4" t="s">
        <v>88</v>
      </c>
      <c r="B14" s="4" t="s">
        <v>89</v>
      </c>
      <c r="C14" s="12" t="n">
        <f aca="false">C9</f>
        <v>12000</v>
      </c>
      <c r="D14" s="4" t="s">
        <v>73</v>
      </c>
    </row>
    <row r="15" customFormat="false" ht="15" hidden="false" customHeight="false" outlineLevel="0" collapsed="false">
      <c r="A15" s="4" t="s">
        <v>90</v>
      </c>
      <c r="B15" s="13" t="s">
        <v>91</v>
      </c>
      <c r="C15" s="14" t="n">
        <f aca="false">C12+C13+C14</f>
        <v>58666.6666666667</v>
      </c>
      <c r="D15" s="4" t="s">
        <v>92</v>
      </c>
    </row>
    <row r="16" customFormat="false" ht="15" hidden="false" customHeight="false" outlineLevel="0" collapsed="false">
      <c r="A16" s="4" t="s">
        <v>93</v>
      </c>
      <c r="B16" s="4" t="s">
        <v>94</v>
      </c>
      <c r="C16" s="15" t="n">
        <f aca="false">IF(C10=0,0,C15/C10)</f>
        <v>0.63768115942029</v>
      </c>
      <c r="D16" s="4" t="s">
        <v>95</v>
      </c>
    </row>
    <row r="17" customFormat="false" ht="15" hidden="false" customHeight="false" outlineLevel="0" collapsed="false">
      <c r="A17" s="4" t="s">
        <v>96</v>
      </c>
      <c r="B17" s="4" t="s">
        <v>97</v>
      </c>
      <c r="C17" s="15" t="n">
        <f aca="false">IF(C10=0,0,C11/C10)</f>
        <v>0.36231884057971</v>
      </c>
      <c r="D17" s="4" t="s">
        <v>98</v>
      </c>
    </row>
    <row r="18" customFormat="false" ht="15" hidden="false" customHeight="false" outlineLevel="0" collapsed="false">
      <c r="A18" s="4" t="s">
        <v>99</v>
      </c>
      <c r="B18" s="4" t="s">
        <v>100</v>
      </c>
      <c r="C18" s="12" t="n">
        <f aca="false">IF(Girdiler!$B$11=0,0,C8/Girdiler!$B$11)</f>
        <v>369.230769230769</v>
      </c>
      <c r="D18" s="4" t="s">
        <v>101</v>
      </c>
    </row>
    <row r="21" customFormat="false" ht="15" hidden="false" customHeight="false" outlineLevel="0" collapsed="false">
      <c r="B21" s="2" t="s">
        <v>102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E1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6"/>
    <col collapsed="false" customWidth="true" hidden="false" outlineLevel="0" max="2" min="2" style="0" width="14"/>
    <col collapsed="false" customWidth="true" hidden="false" outlineLevel="0" max="3" min="3" style="0" width="10"/>
    <col collapsed="false" customWidth="true" hidden="false" outlineLevel="0" max="4" min="4" style="0" width="14"/>
    <col collapsed="false" customWidth="true" hidden="false" outlineLevel="0" max="5" min="5" style="0" width="52"/>
  </cols>
  <sheetData>
    <row r="1" customFormat="false" ht="17.35" hidden="false" customHeight="false" outlineLevel="0" collapsed="false">
      <c r="A1" s="1" t="s">
        <v>103</v>
      </c>
    </row>
    <row r="2" customFormat="false" ht="15" hidden="false" customHeight="false" outlineLevel="0" collapsed="false">
      <c r="A2" s="0" t="s">
        <v>104</v>
      </c>
      <c r="B2" s="16" t="n">
        <f aca="false">'Alan Denklemi'!C11</f>
        <v>33333.3333333333</v>
      </c>
    </row>
    <row r="4" customFormat="false" ht="26.85" hidden="false" customHeight="false" outlineLevel="0" collapsed="false">
      <c r="A4" s="3" t="s">
        <v>105</v>
      </c>
      <c r="B4" s="3" t="s">
        <v>106</v>
      </c>
      <c r="C4" s="3" t="s">
        <v>107</v>
      </c>
      <c r="D4" s="3" t="s">
        <v>108</v>
      </c>
      <c r="E4" s="3" t="s">
        <v>109</v>
      </c>
    </row>
    <row r="5" customFormat="false" ht="15" hidden="false" customHeight="false" outlineLevel="0" collapsed="false">
      <c r="A5" s="4" t="s">
        <v>110</v>
      </c>
      <c r="B5" s="9" t="n">
        <v>12000</v>
      </c>
      <c r="C5" s="9" t="n">
        <v>1</v>
      </c>
      <c r="D5" s="12" t="n">
        <f aca="false">B5*C5</f>
        <v>12000</v>
      </c>
      <c r="E5" s="4" t="s">
        <v>111</v>
      </c>
    </row>
    <row r="6" customFormat="false" ht="15" hidden="false" customHeight="false" outlineLevel="0" collapsed="false">
      <c r="A6" s="4" t="s">
        <v>112</v>
      </c>
      <c r="B6" s="9" t="n">
        <v>10000</v>
      </c>
      <c r="C6" s="9" t="n">
        <v>1</v>
      </c>
      <c r="D6" s="12" t="n">
        <f aca="false">B6*C6</f>
        <v>10000</v>
      </c>
      <c r="E6" s="4" t="s">
        <v>113</v>
      </c>
    </row>
    <row r="7" customFormat="false" ht="15" hidden="false" customHeight="false" outlineLevel="0" collapsed="false">
      <c r="A7" s="4" t="s">
        <v>114</v>
      </c>
      <c r="B7" s="9" t="n">
        <v>2800</v>
      </c>
      <c r="C7" s="9" t="n">
        <v>1</v>
      </c>
      <c r="D7" s="12" t="n">
        <f aca="false">B7*C7</f>
        <v>2800</v>
      </c>
      <c r="E7" s="4" t="s">
        <v>115</v>
      </c>
    </row>
    <row r="8" customFormat="false" ht="15" hidden="false" customHeight="false" outlineLevel="0" collapsed="false">
      <c r="A8" s="4" t="s">
        <v>116</v>
      </c>
      <c r="B8" s="9" t="n">
        <v>2400</v>
      </c>
      <c r="C8" s="9" t="n">
        <v>1</v>
      </c>
      <c r="D8" s="12" t="n">
        <f aca="false">B8*C8</f>
        <v>2400</v>
      </c>
      <c r="E8" s="4" t="s">
        <v>117</v>
      </c>
    </row>
    <row r="9" customFormat="false" ht="15" hidden="false" customHeight="false" outlineLevel="0" collapsed="false">
      <c r="A9" s="4" t="s">
        <v>118</v>
      </c>
      <c r="B9" s="9" t="n">
        <v>2000</v>
      </c>
      <c r="C9" s="9" t="n">
        <v>1</v>
      </c>
      <c r="D9" s="12" t="n">
        <f aca="false">B9*C9</f>
        <v>2000</v>
      </c>
      <c r="E9" s="4" t="s">
        <v>119</v>
      </c>
    </row>
    <row r="10" customFormat="false" ht="15" hidden="false" customHeight="false" outlineLevel="0" collapsed="false">
      <c r="A10" s="4" t="s">
        <v>120</v>
      </c>
      <c r="B10" s="9" t="n">
        <v>1000</v>
      </c>
      <c r="C10" s="9" t="n">
        <v>1</v>
      </c>
      <c r="D10" s="12" t="n">
        <f aca="false">B10*C10</f>
        <v>1000</v>
      </c>
      <c r="E10" s="4" t="s">
        <v>121</v>
      </c>
    </row>
    <row r="11" customFormat="false" ht="15" hidden="false" customHeight="false" outlineLevel="0" collapsed="false">
      <c r="A11" s="4" t="s">
        <v>122</v>
      </c>
      <c r="B11" s="9" t="n">
        <v>300</v>
      </c>
      <c r="C11" s="9" t="n">
        <v>6</v>
      </c>
      <c r="D11" s="12" t="n">
        <f aca="false">B11*C11</f>
        <v>1800</v>
      </c>
      <c r="E11" s="4" t="s">
        <v>123</v>
      </c>
    </row>
    <row r="12" customFormat="false" ht="15" hidden="false" customHeight="false" outlineLevel="0" collapsed="false">
      <c r="A12" s="4" t="s">
        <v>124</v>
      </c>
      <c r="B12" s="9" t="n">
        <v>1333</v>
      </c>
      <c r="C12" s="9" t="n">
        <v>1</v>
      </c>
      <c r="D12" s="12" t="n">
        <f aca="false">B12*C12</f>
        <v>1333</v>
      </c>
      <c r="E12" s="4" t="s">
        <v>125</v>
      </c>
    </row>
    <row r="13" customFormat="false" ht="15" hidden="false" customHeight="false" outlineLevel="0" collapsed="false">
      <c r="A13" s="13" t="s">
        <v>126</v>
      </c>
      <c r="C13" s="17" t="n">
        <f aca="false">SUM(C5:C12)</f>
        <v>13</v>
      </c>
      <c r="D13" s="14" t="n">
        <f aca="false">SUM(D5:D12)</f>
        <v>33333</v>
      </c>
      <c r="E13" s="4" t="s">
        <v>127</v>
      </c>
    </row>
    <row r="14" customFormat="false" ht="15" hidden="false" customHeight="false" outlineLevel="0" collapsed="false">
      <c r="A14" s="4" t="s">
        <v>128</v>
      </c>
      <c r="D14" s="12" t="n">
        <f aca="false">$B$2-D13</f>
        <v>0.333333333328483</v>
      </c>
      <c r="E14" s="4" t="s">
        <v>129</v>
      </c>
    </row>
    <row r="15" customFormat="false" ht="15" hidden="false" customHeight="false" outlineLevel="0" collapsed="false">
      <c r="A15" s="4" t="s">
        <v>130</v>
      </c>
      <c r="D15" s="12" t="n">
        <f aca="false">COUNTA(A5:A12)-1</f>
        <v>7</v>
      </c>
    </row>
    <row r="16" customFormat="false" ht="15" hidden="false" customHeight="false" outlineLevel="0" collapsed="false">
      <c r="A16" s="4" t="s">
        <v>131</v>
      </c>
      <c r="D16" s="4" t="str">
        <f aca="false">IF(D14&lt;0,"AŞIM","OK")</f>
        <v>OK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H5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4" topLeftCell="A5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0"/>
    <col collapsed="false" customWidth="true" hidden="false" outlineLevel="0" max="2" min="2" style="0" width="44"/>
    <col collapsed="false" customWidth="true" hidden="false" outlineLevel="0" max="3" min="3" style="0" width="14"/>
    <col collapsed="false" customWidth="true" hidden="false" outlineLevel="0" max="4" min="4" style="0" width="16"/>
    <col collapsed="false" customWidth="true" hidden="false" outlineLevel="0" max="5" min="5" style="0" width="10"/>
    <col collapsed="false" customWidth="true" hidden="false" outlineLevel="0" max="6" min="6" style="0" width="16"/>
    <col collapsed="false" customWidth="true" hidden="false" outlineLevel="0" max="7" min="7" style="0" width="14"/>
    <col collapsed="false" customWidth="true" hidden="false" outlineLevel="0" max="8" min="8" style="0" width="46"/>
  </cols>
  <sheetData>
    <row r="1" customFormat="false" ht="17.35" hidden="false" customHeight="false" outlineLevel="0" collapsed="false">
      <c r="A1" s="1" t="s">
        <v>132</v>
      </c>
    </row>
    <row r="2" customFormat="false" ht="15" hidden="false" customHeight="false" outlineLevel="0" collapsed="false">
      <c r="A2" s="0" t="s">
        <v>133</v>
      </c>
      <c r="B2" s="16" t="n">
        <f aca="false">Girdiler!$B$12</f>
        <v>1001</v>
      </c>
    </row>
    <row r="4" customFormat="false" ht="26.85" hidden="false" customHeight="false" outlineLevel="0" collapsed="false">
      <c r="A4" s="3" t="s">
        <v>134</v>
      </c>
      <c r="B4" s="3" t="s">
        <v>135</v>
      </c>
      <c r="C4" s="3" t="s">
        <v>136</v>
      </c>
      <c r="D4" s="3" t="s">
        <v>106</v>
      </c>
      <c r="E4" s="3" t="s">
        <v>107</v>
      </c>
      <c r="F4" s="3" t="s">
        <v>108</v>
      </c>
      <c r="G4" s="3" t="s">
        <v>137</v>
      </c>
      <c r="H4" s="3" t="s">
        <v>109</v>
      </c>
    </row>
    <row r="5" customFormat="false" ht="15" hidden="false" customHeight="false" outlineLevel="0" collapsed="false">
      <c r="A5" s="4" t="s">
        <v>138</v>
      </c>
      <c r="B5" s="4" t="s">
        <v>139</v>
      </c>
      <c r="C5" s="4" t="s">
        <v>140</v>
      </c>
      <c r="D5" s="18" t="n">
        <f aca="false">Girdiler!$B$16</f>
        <v>40</v>
      </c>
      <c r="E5" s="9" t="n">
        <v>300</v>
      </c>
      <c r="F5" s="12" t="n">
        <f aca="false">D5*E5</f>
        <v>12000</v>
      </c>
      <c r="G5" s="12" t="n">
        <f aca="false">E5*1</f>
        <v>300</v>
      </c>
      <c r="H5" s="4" t="s">
        <v>141</v>
      </c>
    </row>
    <row r="6" customFormat="false" ht="15" hidden="false" customHeight="false" outlineLevel="0" collapsed="false">
      <c r="A6" s="4" t="s">
        <v>138</v>
      </c>
      <c r="B6" s="4" t="s">
        <v>142</v>
      </c>
      <c r="C6" s="4" t="s">
        <v>140</v>
      </c>
      <c r="D6" s="18" t="n">
        <f aca="false">Girdiler!$B$17</f>
        <v>120</v>
      </c>
      <c r="E6" s="9" t="n">
        <v>30</v>
      </c>
      <c r="F6" s="12" t="n">
        <f aca="false">D6*E6</f>
        <v>3600</v>
      </c>
      <c r="G6" s="12" t="n">
        <f aca="false">E6*1</f>
        <v>30</v>
      </c>
      <c r="H6" s="4" t="s">
        <v>143</v>
      </c>
    </row>
    <row r="7" customFormat="false" ht="15" hidden="false" customHeight="false" outlineLevel="0" collapsed="false">
      <c r="A7" s="4" t="s">
        <v>138</v>
      </c>
      <c r="B7" s="4" t="s">
        <v>144</v>
      </c>
      <c r="C7" s="4" t="s">
        <v>140</v>
      </c>
      <c r="D7" s="9" t="n">
        <v>1400</v>
      </c>
      <c r="E7" s="9" t="n">
        <v>1</v>
      </c>
      <c r="F7" s="12" t="n">
        <f aca="false">D7*E7</f>
        <v>1400</v>
      </c>
      <c r="G7" s="12" t="n">
        <f aca="false">E7*0</f>
        <v>0</v>
      </c>
      <c r="H7" s="4" t="s">
        <v>145</v>
      </c>
    </row>
    <row r="8" customFormat="false" ht="15" hidden="false" customHeight="false" outlineLevel="0" collapsed="false">
      <c r="A8" s="4" t="s">
        <v>138</v>
      </c>
      <c r="B8" s="4" t="s">
        <v>146</v>
      </c>
      <c r="C8" s="4" t="s">
        <v>147</v>
      </c>
      <c r="D8" s="18" t="n">
        <f aca="false">Girdiler!$B$18</f>
        <v>120</v>
      </c>
      <c r="E8" s="9" t="n">
        <v>100</v>
      </c>
      <c r="F8" s="12" t="n">
        <f aca="false">D8*E8</f>
        <v>12000</v>
      </c>
      <c r="G8" s="12" t="n">
        <f aca="false">E8*1</f>
        <v>100</v>
      </c>
      <c r="H8" s="4" t="s">
        <v>148</v>
      </c>
    </row>
    <row r="9" customFormat="false" ht="15" hidden="false" customHeight="false" outlineLevel="0" collapsed="false">
      <c r="A9" s="4" t="s">
        <v>149</v>
      </c>
      <c r="B9" s="4" t="s">
        <v>150</v>
      </c>
      <c r="C9" s="4" t="s">
        <v>151</v>
      </c>
      <c r="D9" s="18" t="n">
        <f aca="false">Girdiler!$B$19</f>
        <v>400</v>
      </c>
      <c r="E9" s="9" t="n">
        <v>12</v>
      </c>
      <c r="F9" s="12" t="n">
        <f aca="false">D9*E9</f>
        <v>4800</v>
      </c>
      <c r="G9" s="12" t="n">
        <f aca="false">E9*1</f>
        <v>12</v>
      </c>
      <c r="H9" s="4" t="s">
        <v>152</v>
      </c>
    </row>
    <row r="10" customFormat="false" ht="15" hidden="false" customHeight="false" outlineLevel="0" collapsed="false">
      <c r="A10" s="4" t="s">
        <v>149</v>
      </c>
      <c r="B10" s="4" t="s">
        <v>153</v>
      </c>
      <c r="C10" s="4" t="s">
        <v>151</v>
      </c>
      <c r="D10" s="18" t="n">
        <f aca="false">Girdiler!$B$20</f>
        <v>120</v>
      </c>
      <c r="E10" s="9" t="n">
        <v>36</v>
      </c>
      <c r="F10" s="12" t="n">
        <f aca="false">D10*E10</f>
        <v>4320</v>
      </c>
      <c r="G10" s="12" t="n">
        <f aca="false">E10*1</f>
        <v>36</v>
      </c>
      <c r="H10" s="4" t="s">
        <v>154</v>
      </c>
    </row>
    <row r="11" customFormat="false" ht="15" hidden="false" customHeight="false" outlineLevel="0" collapsed="false">
      <c r="A11" s="4" t="s">
        <v>149</v>
      </c>
      <c r="B11" s="4" t="s">
        <v>155</v>
      </c>
      <c r="C11" s="4" t="s">
        <v>151</v>
      </c>
      <c r="D11" s="18" t="n">
        <f aca="false">Girdiler!$B$21</f>
        <v>35</v>
      </c>
      <c r="E11" s="9" t="n">
        <v>51</v>
      </c>
      <c r="F11" s="12" t="n">
        <f aca="false">D11*E11</f>
        <v>1785</v>
      </c>
      <c r="G11" s="12" t="n">
        <f aca="false">E11*1</f>
        <v>51</v>
      </c>
      <c r="H11" s="4" t="s">
        <v>156</v>
      </c>
    </row>
    <row r="12" customFormat="false" ht="15" hidden="false" customHeight="false" outlineLevel="0" collapsed="false">
      <c r="A12" s="4" t="s">
        <v>149</v>
      </c>
      <c r="B12" s="4" t="s">
        <v>157</v>
      </c>
      <c r="C12" s="4" t="s">
        <v>151</v>
      </c>
      <c r="D12" s="18" t="n">
        <f aca="false">Girdiler!$B$22</f>
        <v>60</v>
      </c>
      <c r="E12" s="9" t="n">
        <v>25</v>
      </c>
      <c r="F12" s="12" t="n">
        <f aca="false">D12*E12</f>
        <v>1500</v>
      </c>
      <c r="G12" s="12" t="n">
        <f aca="false">E12*1</f>
        <v>25</v>
      </c>
      <c r="H12" s="4" t="s">
        <v>158</v>
      </c>
    </row>
    <row r="13" customFormat="false" ht="15" hidden="false" customHeight="false" outlineLevel="0" collapsed="false">
      <c r="A13" s="4" t="s">
        <v>149</v>
      </c>
      <c r="B13" s="4" t="s">
        <v>159</v>
      </c>
      <c r="C13" s="4" t="s">
        <v>151</v>
      </c>
      <c r="D13" s="9" t="n">
        <v>130</v>
      </c>
      <c r="E13" s="9" t="n">
        <v>1</v>
      </c>
      <c r="F13" s="12" t="n">
        <f aca="false">D13*E13</f>
        <v>130</v>
      </c>
      <c r="G13" s="12" t="n">
        <f aca="false">E13*0</f>
        <v>0</v>
      </c>
      <c r="H13" s="4" t="s">
        <v>160</v>
      </c>
    </row>
    <row r="14" customFormat="false" ht="15" hidden="false" customHeight="false" outlineLevel="0" collapsed="false">
      <c r="A14" s="4" t="s">
        <v>161</v>
      </c>
      <c r="B14" s="4" t="s">
        <v>162</v>
      </c>
      <c r="C14" s="4" t="s">
        <v>140</v>
      </c>
      <c r="D14" s="9" t="n">
        <v>2800</v>
      </c>
      <c r="E14" s="9" t="n">
        <v>1</v>
      </c>
      <c r="F14" s="12" t="n">
        <f aca="false">D14*E14</f>
        <v>2800</v>
      </c>
      <c r="G14" s="12" t="n">
        <f aca="false">E14*1</f>
        <v>1</v>
      </c>
      <c r="H14" s="4" t="s">
        <v>163</v>
      </c>
    </row>
    <row r="15" customFormat="false" ht="15" hidden="false" customHeight="false" outlineLevel="0" collapsed="false">
      <c r="A15" s="4" t="s">
        <v>161</v>
      </c>
      <c r="B15" s="4" t="s">
        <v>164</v>
      </c>
      <c r="C15" s="4" t="s">
        <v>140</v>
      </c>
      <c r="D15" s="18" t="n">
        <f aca="false">Girdiler!$B$25</f>
        <v>150</v>
      </c>
      <c r="E15" s="9" t="n">
        <v>4</v>
      </c>
      <c r="F15" s="12" t="n">
        <f aca="false">D15*E15</f>
        <v>600</v>
      </c>
      <c r="G15" s="12" t="n">
        <f aca="false">E15*1</f>
        <v>4</v>
      </c>
      <c r="H15" s="4" t="s">
        <v>165</v>
      </c>
    </row>
    <row r="16" customFormat="false" ht="15" hidden="false" customHeight="false" outlineLevel="0" collapsed="false">
      <c r="A16" s="4" t="s">
        <v>161</v>
      </c>
      <c r="B16" s="4" t="s">
        <v>166</v>
      </c>
      <c r="C16" s="4" t="s">
        <v>140</v>
      </c>
      <c r="D16" s="18" t="n">
        <f aca="false">Girdiler!$B$26</f>
        <v>50</v>
      </c>
      <c r="E16" s="9" t="n">
        <v>8</v>
      </c>
      <c r="F16" s="12" t="n">
        <f aca="false">D16*E16</f>
        <v>400</v>
      </c>
      <c r="G16" s="12" t="n">
        <f aca="false">E16*1</f>
        <v>8</v>
      </c>
      <c r="H16" s="4" t="s">
        <v>167</v>
      </c>
    </row>
    <row r="17" customFormat="false" ht="15" hidden="false" customHeight="false" outlineLevel="0" collapsed="false">
      <c r="A17" s="4" t="s">
        <v>161</v>
      </c>
      <c r="B17" s="4" t="s">
        <v>168</v>
      </c>
      <c r="C17" s="4" t="s">
        <v>140</v>
      </c>
      <c r="D17" s="9" t="n">
        <v>700</v>
      </c>
      <c r="E17" s="9" t="n">
        <v>1</v>
      </c>
      <c r="F17" s="12" t="n">
        <f aca="false">D17*E17</f>
        <v>700</v>
      </c>
      <c r="G17" s="12" t="n">
        <f aca="false">E17*0</f>
        <v>0</v>
      </c>
      <c r="H17" s="4" t="s">
        <v>169</v>
      </c>
    </row>
    <row r="18" customFormat="false" ht="15" hidden="false" customHeight="false" outlineLevel="0" collapsed="false">
      <c r="A18" s="4" t="s">
        <v>170</v>
      </c>
      <c r="B18" s="4" t="s">
        <v>171</v>
      </c>
      <c r="C18" s="4" t="s">
        <v>151</v>
      </c>
      <c r="D18" s="18" t="n">
        <f aca="false">Girdiler!$B$27</f>
        <v>60</v>
      </c>
      <c r="E18" s="9" t="n">
        <v>14</v>
      </c>
      <c r="F18" s="12" t="n">
        <f aca="false">D18*E18</f>
        <v>840</v>
      </c>
      <c r="G18" s="12" t="n">
        <f aca="false">E18*1</f>
        <v>14</v>
      </c>
      <c r="H18" s="4" t="s">
        <v>172</v>
      </c>
    </row>
    <row r="19" customFormat="false" ht="15" hidden="false" customHeight="false" outlineLevel="0" collapsed="false">
      <c r="A19" s="4" t="s">
        <v>170</v>
      </c>
      <c r="B19" s="4" t="s">
        <v>173</v>
      </c>
      <c r="C19" s="4" t="s">
        <v>151</v>
      </c>
      <c r="D19" s="9" t="n">
        <v>2160</v>
      </c>
      <c r="E19" s="9" t="n">
        <v>1</v>
      </c>
      <c r="F19" s="12" t="n">
        <f aca="false">D19*E19</f>
        <v>2160</v>
      </c>
      <c r="G19" s="12" t="n">
        <f aca="false">E19*0</f>
        <v>0</v>
      </c>
      <c r="H19" s="4" t="s">
        <v>174</v>
      </c>
    </row>
    <row r="20" customFormat="false" ht="15" hidden="false" customHeight="false" outlineLevel="0" collapsed="false">
      <c r="A20" s="4" t="s">
        <v>175</v>
      </c>
      <c r="B20" s="4" t="s">
        <v>176</v>
      </c>
      <c r="C20" s="4" t="s">
        <v>151</v>
      </c>
      <c r="D20" s="18" t="n">
        <f aca="false">Girdiler!$B$23</f>
        <v>8</v>
      </c>
      <c r="E20" s="9" t="n">
        <v>420</v>
      </c>
      <c r="F20" s="12" t="n">
        <f aca="false">D20*E20</f>
        <v>3360</v>
      </c>
      <c r="G20" s="12" t="n">
        <f aca="false">E20*1</f>
        <v>420</v>
      </c>
      <c r="H20" s="4" t="s">
        <v>177</v>
      </c>
    </row>
    <row r="21" customFormat="false" ht="15" hidden="false" customHeight="false" outlineLevel="0" collapsed="false">
      <c r="A21" s="4" t="s">
        <v>175</v>
      </c>
      <c r="B21" s="4" t="s">
        <v>178</v>
      </c>
      <c r="C21" s="4" t="s">
        <v>151</v>
      </c>
      <c r="D21" s="18" t="n">
        <f aca="false">F20*Girdiler!$B$24</f>
        <v>1142.4</v>
      </c>
      <c r="E21" s="9" t="n">
        <v>1</v>
      </c>
      <c r="F21" s="12" t="n">
        <f aca="false">D21*E21</f>
        <v>1142.4</v>
      </c>
      <c r="G21" s="12" t="n">
        <f aca="false">E21*0</f>
        <v>0</v>
      </c>
      <c r="H21" s="4" t="s">
        <v>179</v>
      </c>
    </row>
    <row r="22" customFormat="false" ht="15" hidden="false" customHeight="false" outlineLevel="0" collapsed="false">
      <c r="A22" s="4" t="s">
        <v>180</v>
      </c>
      <c r="B22" s="4" t="s">
        <v>181</v>
      </c>
      <c r="C22" s="4" t="s">
        <v>140</v>
      </c>
      <c r="D22" s="18" t="n">
        <f aca="false">Girdiler!$B$14</f>
        <v>1.6</v>
      </c>
      <c r="E22" s="18" t="n">
        <f aca="false">Girdiler!$B$13</f>
        <v>1001</v>
      </c>
      <c r="F22" s="12" t="n">
        <f aca="false">D22*E22</f>
        <v>1601.6</v>
      </c>
      <c r="G22" s="12" t="n">
        <f aca="false">E22*0</f>
        <v>0</v>
      </c>
      <c r="H22" s="4" t="s">
        <v>182</v>
      </c>
    </row>
    <row r="23" customFormat="false" ht="15" hidden="false" customHeight="false" outlineLevel="0" collapsed="false">
      <c r="A23" s="4" t="s">
        <v>180</v>
      </c>
      <c r="B23" s="4" t="s">
        <v>183</v>
      </c>
      <c r="C23" s="4" t="s">
        <v>140</v>
      </c>
      <c r="D23" s="18" t="n">
        <f aca="false">Girdiler!$B$15</f>
        <v>700</v>
      </c>
      <c r="E23" s="9" t="n">
        <v>1</v>
      </c>
      <c r="F23" s="12" t="n">
        <f aca="false">D23*E23</f>
        <v>700</v>
      </c>
      <c r="G23" s="12" t="n">
        <f aca="false">E23*0</f>
        <v>0</v>
      </c>
      <c r="H23" s="4" t="s">
        <v>184</v>
      </c>
    </row>
    <row r="24" customFormat="false" ht="15" hidden="false" customHeight="false" outlineLevel="0" collapsed="false">
      <c r="A24" s="4" t="s">
        <v>185</v>
      </c>
      <c r="B24" s="4" t="s">
        <v>186</v>
      </c>
      <c r="C24" s="4" t="s">
        <v>140</v>
      </c>
      <c r="D24" s="9" t="n">
        <v>1200</v>
      </c>
      <c r="E24" s="9" t="n">
        <v>1</v>
      </c>
      <c r="F24" s="12" t="n">
        <f aca="false">D24*E24</f>
        <v>1200</v>
      </c>
      <c r="G24" s="12" t="n">
        <f aca="false">E24*0</f>
        <v>0</v>
      </c>
      <c r="H24" s="4" t="s">
        <v>187</v>
      </c>
    </row>
    <row r="25" customFormat="false" ht="15" hidden="false" customHeight="false" outlineLevel="0" collapsed="false">
      <c r="A25" s="4" t="s">
        <v>185</v>
      </c>
      <c r="B25" s="4" t="s">
        <v>188</v>
      </c>
      <c r="C25" s="4" t="s">
        <v>140</v>
      </c>
      <c r="D25" s="9" t="n">
        <v>600</v>
      </c>
      <c r="E25" s="9" t="n">
        <v>1</v>
      </c>
      <c r="F25" s="12" t="n">
        <f aca="false">D25*E25</f>
        <v>600</v>
      </c>
      <c r="G25" s="12" t="n">
        <f aca="false">E25*0</f>
        <v>0</v>
      </c>
      <c r="H25" s="4" t="s">
        <v>189</v>
      </c>
    </row>
    <row r="26" customFormat="false" ht="15" hidden="false" customHeight="false" outlineLevel="0" collapsed="false">
      <c r="B26" s="13" t="s">
        <v>190</v>
      </c>
      <c r="F26" s="14" t="n">
        <f aca="false">SUM(F5:F25)</f>
        <v>57639</v>
      </c>
      <c r="G26" s="14" t="n">
        <f aca="false">SUM(G5:G25)</f>
        <v>1001</v>
      </c>
    </row>
    <row r="28" customFormat="false" ht="15" hidden="false" customHeight="false" outlineLevel="0" collapsed="false">
      <c r="B28" s="13" t="s">
        <v>191</v>
      </c>
    </row>
    <row r="29" customFormat="false" ht="26.85" hidden="false" customHeight="false" outlineLevel="0" collapsed="false">
      <c r="A29" s="3"/>
      <c r="B29" s="3" t="s">
        <v>136</v>
      </c>
      <c r="C29" s="3"/>
      <c r="D29" s="3" t="s">
        <v>192</v>
      </c>
      <c r="E29" s="3"/>
      <c r="F29" s="3" t="s">
        <v>193</v>
      </c>
      <c r="G29" s="3" t="s">
        <v>194</v>
      </c>
      <c r="H29" s="3" t="s">
        <v>195</v>
      </c>
    </row>
    <row r="30" customFormat="false" ht="15" hidden="false" customHeight="false" outlineLevel="0" collapsed="false">
      <c r="B30" s="4" t="s">
        <v>140</v>
      </c>
      <c r="D30" s="18" t="n">
        <f aca="false">'Alan Denklemi'!C12</f>
        <v>26666.6666666667</v>
      </c>
      <c r="F30" s="12" t="n">
        <f aca="false">SUMIF($C$5:$C$25,B30,$F$5:$F$25)</f>
        <v>25601.6</v>
      </c>
      <c r="G30" s="12" t="n">
        <f aca="false">D30-F30</f>
        <v>1065.06666666667</v>
      </c>
      <c r="H30" s="4" t="str">
        <f aca="false">IF(G30&lt;0,"AŞIM — yoğunluk/adet düşür","OK")</f>
        <v>OK</v>
      </c>
    </row>
    <row r="31" customFormat="false" ht="15" hidden="false" customHeight="false" outlineLevel="0" collapsed="false">
      <c r="B31" s="4" t="s">
        <v>151</v>
      </c>
      <c r="D31" s="18" t="n">
        <f aca="false">'Alan Denklemi'!C13</f>
        <v>20000</v>
      </c>
      <c r="F31" s="12" t="n">
        <f aca="false">SUMIF($C$5:$C$25,B31,$F$5:$F$25)</f>
        <v>20037.4</v>
      </c>
      <c r="G31" s="12" t="n">
        <f aca="false">D31-F31</f>
        <v>-37.4000000000015</v>
      </c>
      <c r="H31" s="4" t="str">
        <f aca="false">IF(G31&lt;0,"AŞIM — yoğunluk/adet düşür","OK")</f>
        <v>AŞIM — yoğunluk/adet düşür</v>
      </c>
    </row>
    <row r="32" customFormat="false" ht="15" hidden="false" customHeight="false" outlineLevel="0" collapsed="false">
      <c r="B32" s="4" t="s">
        <v>147</v>
      </c>
      <c r="D32" s="18" t="n">
        <f aca="false">'Alan Denklemi'!C14</f>
        <v>12000</v>
      </c>
      <c r="F32" s="12" t="n">
        <f aca="false">SUMIF($C$5:$C$25,B32,$F$5:$F$25)</f>
        <v>12000</v>
      </c>
      <c r="G32" s="12" t="n">
        <f aca="false">D32-F32</f>
        <v>0</v>
      </c>
      <c r="H32" s="4" t="str">
        <f aca="false">IF(G32&lt;0,"AŞIM — yoğunluk/adet düşür","OK")</f>
        <v>OK</v>
      </c>
    </row>
    <row r="33" customFormat="false" ht="15" hidden="false" customHeight="false" outlineLevel="0" collapsed="false">
      <c r="B33" s="13" t="s">
        <v>196</v>
      </c>
      <c r="D33" s="19" t="n">
        <f aca="false">'Alan Denklemi'!C15</f>
        <v>58666.6666666667</v>
      </c>
      <c r="F33" s="17" t="n">
        <f aca="false">F26</f>
        <v>57639</v>
      </c>
      <c r="G33" s="17" t="n">
        <f aca="false">D33-F33</f>
        <v>1027.66666666667</v>
      </c>
      <c r="H33" s="4" t="str">
        <f aca="false">IF(G33&lt;0,"AŞIM","OK")</f>
        <v>OK</v>
      </c>
    </row>
    <row r="35" customFormat="false" ht="15" hidden="false" customHeight="false" outlineLevel="0" collapsed="false">
      <c r="B35" s="13" t="s">
        <v>197</v>
      </c>
    </row>
    <row r="36" customFormat="false" ht="15" hidden="false" customHeight="false" outlineLevel="0" collapsed="false">
      <c r="B36" s="4" t="s">
        <v>198</v>
      </c>
      <c r="D36" s="18" t="n">
        <f aca="false">Girdiler!$B$12</f>
        <v>1001</v>
      </c>
    </row>
    <row r="37" customFormat="false" ht="15" hidden="false" customHeight="false" outlineLevel="0" collapsed="false">
      <c r="B37" s="4" t="s">
        <v>199</v>
      </c>
      <c r="D37" s="12" t="n">
        <f aca="false">G26</f>
        <v>1001</v>
      </c>
    </row>
    <row r="38" customFormat="false" ht="15" hidden="false" customHeight="false" outlineLevel="0" collapsed="false">
      <c r="B38" s="4" t="s">
        <v>194</v>
      </c>
      <c r="D38" s="12" t="n">
        <f aca="false">D37-D36</f>
        <v>0</v>
      </c>
      <c r="H38" s="4" t="str">
        <f aca="false">IF(D38&gt;=0,"HEDEF KARŞILANDI","EKSİK")</f>
        <v>HEDEF KARŞILANDI</v>
      </c>
    </row>
    <row r="39" customFormat="false" ht="15" hidden="false" customHeight="false" outlineLevel="0" collapsed="false">
      <c r="B39" s="4" t="s">
        <v>200</v>
      </c>
      <c r="D39" s="12" t="n">
        <f aca="false">G26-G20</f>
        <v>581</v>
      </c>
      <c r="H39" s="4" t="s">
        <v>201</v>
      </c>
    </row>
    <row r="40" customFormat="false" ht="15" hidden="false" customHeight="false" outlineLevel="0" collapsed="false">
      <c r="B40" s="4" t="s">
        <v>202</v>
      </c>
      <c r="D40" s="20" t="n">
        <f aca="false">IF(G26=0,0,F26/G26)</f>
        <v>57.5814185814186</v>
      </c>
    </row>
    <row r="42" customFormat="false" ht="15" hidden="false" customHeight="false" outlineLevel="0" collapsed="false">
      <c r="B42" s="13" t="s">
        <v>203</v>
      </c>
    </row>
    <row r="43" customFormat="false" ht="26.85" hidden="false" customHeight="false" outlineLevel="0" collapsed="false">
      <c r="A43" s="3" t="s">
        <v>134</v>
      </c>
      <c r="B43" s="3" t="s">
        <v>204</v>
      </c>
      <c r="C43" s="3"/>
      <c r="D43" s="3" t="s">
        <v>205</v>
      </c>
      <c r="E43" s="3"/>
      <c r="F43" s="3" t="s">
        <v>137</v>
      </c>
      <c r="G43" s="3" t="s">
        <v>206</v>
      </c>
      <c r="H43" s="3"/>
    </row>
    <row r="44" customFormat="false" ht="15" hidden="false" customHeight="false" outlineLevel="0" collapsed="false">
      <c r="A44" s="4" t="s">
        <v>138</v>
      </c>
      <c r="B44" s="4" t="s">
        <v>207</v>
      </c>
      <c r="D44" s="12" t="n">
        <f aca="false">SUMIF($A$5:$A$25,A44,$F$5:$F$25)</f>
        <v>29000</v>
      </c>
      <c r="F44" s="12" t="n">
        <f aca="false">SUMIF($A$5:$A$25,A44,$G$5:$G$25)</f>
        <v>430</v>
      </c>
      <c r="G44" s="15" t="n">
        <f aca="false">IF($F$26=0,0,D44/$F$26)</f>
        <v>0.503131560228318</v>
      </c>
    </row>
    <row r="45" customFormat="false" ht="15" hidden="false" customHeight="false" outlineLevel="0" collapsed="false">
      <c r="A45" s="4" t="s">
        <v>149</v>
      </c>
      <c r="B45" s="4" t="s">
        <v>208</v>
      </c>
      <c r="D45" s="12" t="n">
        <f aca="false">SUMIF($A$5:$A$25,A45,$F$5:$F$25)</f>
        <v>12535</v>
      </c>
      <c r="F45" s="12" t="n">
        <f aca="false">SUMIF($A$5:$A$25,A45,$G$5:$G$25)</f>
        <v>124</v>
      </c>
      <c r="G45" s="15" t="n">
        <f aca="false">IF($F$26=0,0,D45/$F$26)</f>
        <v>0.217474279567654</v>
      </c>
    </row>
    <row r="46" customFormat="false" ht="15" hidden="false" customHeight="false" outlineLevel="0" collapsed="false">
      <c r="A46" s="4" t="s">
        <v>161</v>
      </c>
      <c r="B46" s="4" t="s">
        <v>209</v>
      </c>
      <c r="D46" s="12" t="n">
        <f aca="false">SUMIF($A$5:$A$25,A46,$F$5:$F$25)</f>
        <v>4500</v>
      </c>
      <c r="F46" s="12" t="n">
        <f aca="false">SUMIF($A$5:$A$25,A46,$G$5:$G$25)</f>
        <v>13</v>
      </c>
      <c r="G46" s="15" t="n">
        <f aca="false">IF($F$26=0,0,D46/$F$26)</f>
        <v>0.0780721386561183</v>
      </c>
    </row>
    <row r="47" customFormat="false" ht="15" hidden="false" customHeight="false" outlineLevel="0" collapsed="false">
      <c r="A47" s="4" t="s">
        <v>170</v>
      </c>
      <c r="B47" s="4" t="s">
        <v>210</v>
      </c>
      <c r="D47" s="12" t="n">
        <f aca="false">SUMIF($A$5:$A$25,A47,$F$5:$F$25)</f>
        <v>3000</v>
      </c>
      <c r="F47" s="12" t="n">
        <f aca="false">SUMIF($A$5:$A$25,A47,$G$5:$G$25)</f>
        <v>14</v>
      </c>
      <c r="G47" s="15" t="n">
        <f aca="false">IF($F$26=0,0,D47/$F$26)</f>
        <v>0.0520480924374122</v>
      </c>
    </row>
    <row r="48" customFormat="false" ht="15" hidden="false" customHeight="false" outlineLevel="0" collapsed="false">
      <c r="A48" s="4" t="s">
        <v>175</v>
      </c>
      <c r="B48" s="4" t="s">
        <v>211</v>
      </c>
      <c r="D48" s="12" t="n">
        <f aca="false">SUMIF($A$5:$A$25,A48,$F$5:$F$25)</f>
        <v>4502.4</v>
      </c>
      <c r="F48" s="12" t="n">
        <f aca="false">SUMIF($A$5:$A$25,A48,$G$5:$G$25)</f>
        <v>420</v>
      </c>
      <c r="G48" s="15" t="n">
        <f aca="false">IF($F$26=0,0,D48/$F$26)</f>
        <v>0.0781137771300682</v>
      </c>
    </row>
    <row r="49" customFormat="false" ht="15" hidden="false" customHeight="false" outlineLevel="0" collapsed="false">
      <c r="A49" s="4" t="s">
        <v>180</v>
      </c>
      <c r="B49" s="4" t="s">
        <v>212</v>
      </c>
      <c r="D49" s="12" t="n">
        <f aca="false">SUMIF($A$5:$A$25,A49,$F$5:$F$25)</f>
        <v>2301.6</v>
      </c>
      <c r="F49" s="12" t="n">
        <f aca="false">SUMIF($A$5:$A$25,A49,$G$5:$G$25)</f>
        <v>0</v>
      </c>
      <c r="G49" s="15" t="n">
        <f aca="false">IF($F$26=0,0,D49/$F$26)</f>
        <v>0.0399312965179826</v>
      </c>
    </row>
    <row r="50" customFormat="false" ht="15" hidden="false" customHeight="false" outlineLevel="0" collapsed="false">
      <c r="A50" s="4" t="s">
        <v>185</v>
      </c>
      <c r="B50" s="4" t="s">
        <v>213</v>
      </c>
      <c r="D50" s="12" t="n">
        <f aca="false">SUMIF($A$5:$A$25,A50,$F$5:$F$25)</f>
        <v>1800</v>
      </c>
      <c r="F50" s="12" t="n">
        <f aca="false">SUMIF($A$5:$A$25,A50,$G$5:$G$25)</f>
        <v>0</v>
      </c>
      <c r="G50" s="15" t="n">
        <f aca="false">IF($F$26=0,0,D50/$F$26)</f>
        <v>0.0312288554624473</v>
      </c>
    </row>
    <row r="51" customFormat="false" ht="15" hidden="false" customHeight="false" outlineLevel="0" collapsed="false">
      <c r="B51" s="13" t="s">
        <v>190</v>
      </c>
      <c r="D51" s="17" t="n">
        <f aca="false">SUM(D44:D50)</f>
        <v>57639</v>
      </c>
      <c r="F51" s="17" t="n">
        <f aca="false">SUM(F44:F50)</f>
        <v>1001</v>
      </c>
      <c r="G51" s="21" t="n">
        <f aca="false">SUM(G44:G50)</f>
        <v>1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F1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44"/>
    <col collapsed="false" customWidth="true" hidden="false" outlineLevel="0" max="2" min="2" style="0" width="16"/>
    <col collapsed="false" customWidth="true" hidden="false" outlineLevel="0" max="3" min="3" style="0" width="10"/>
    <col collapsed="false" customWidth="true" hidden="false" outlineLevel="0" max="4" min="4" style="0" width="16"/>
    <col collapsed="false" customWidth="true" hidden="false" outlineLevel="0" max="5" min="5" style="0" width="14"/>
    <col collapsed="false" customWidth="true" hidden="false" outlineLevel="0" max="6" min="6" style="0" width="50"/>
  </cols>
  <sheetData>
    <row r="1" customFormat="false" ht="17.35" hidden="false" customHeight="false" outlineLevel="0" collapsed="false">
      <c r="A1" s="1" t="s">
        <v>214</v>
      </c>
    </row>
    <row r="2" customFormat="false" ht="15" hidden="false" customHeight="false" outlineLevel="0" collapsed="false">
      <c r="A2" s="0" t="s">
        <v>215</v>
      </c>
      <c r="B2" s="16" t="n">
        <f aca="false">'Alan Denklemi'!C8</f>
        <v>120000</v>
      </c>
    </row>
    <row r="4" customFormat="false" ht="26.85" hidden="false" customHeight="false" outlineLevel="0" collapsed="false">
      <c r="A4" s="3" t="s">
        <v>216</v>
      </c>
      <c r="B4" s="3" t="s">
        <v>106</v>
      </c>
      <c r="C4" s="3" t="s">
        <v>107</v>
      </c>
      <c r="D4" s="3" t="s">
        <v>108</v>
      </c>
      <c r="E4" s="3" t="s">
        <v>217</v>
      </c>
      <c r="F4" s="3" t="s">
        <v>109</v>
      </c>
    </row>
    <row r="5" customFormat="false" ht="15" hidden="false" customHeight="false" outlineLevel="0" collapsed="false">
      <c r="A5" s="4" t="s">
        <v>218</v>
      </c>
      <c r="B5" s="18" t="n">
        <f aca="false">'Alan Denklemi'!C9</f>
        <v>12000</v>
      </c>
      <c r="C5" s="9" t="n">
        <v>1</v>
      </c>
      <c r="D5" s="12" t="n">
        <f aca="false">B5*C5</f>
        <v>12000</v>
      </c>
      <c r="E5" s="12" t="n">
        <f aca="false">IF(Girdiler!$B$11=0,0,D5/Girdiler!$B$11)</f>
        <v>36.9230769230769</v>
      </c>
      <c r="F5" s="4" t="s">
        <v>219</v>
      </c>
    </row>
    <row r="6" customFormat="false" ht="15" hidden="false" customHeight="false" outlineLevel="0" collapsed="false">
      <c r="A6" s="4" t="s">
        <v>220</v>
      </c>
      <c r="B6" s="9" t="n">
        <v>4000</v>
      </c>
      <c r="C6" s="9" t="n">
        <v>1</v>
      </c>
      <c r="D6" s="12" t="n">
        <f aca="false">B6*C6</f>
        <v>4000</v>
      </c>
      <c r="E6" s="12" t="n">
        <f aca="false">IF(Girdiler!$B$11=0,0,D6/Girdiler!$B$11)</f>
        <v>12.3076923076923</v>
      </c>
      <c r="F6" s="4" t="s">
        <v>221</v>
      </c>
    </row>
    <row r="7" customFormat="false" ht="15" hidden="false" customHeight="false" outlineLevel="0" collapsed="false">
      <c r="A7" s="4" t="s">
        <v>222</v>
      </c>
      <c r="B7" s="9" t="n">
        <v>1200</v>
      </c>
      <c r="C7" s="9" t="n">
        <v>1</v>
      </c>
      <c r="D7" s="12" t="n">
        <f aca="false">B7*C7</f>
        <v>1200</v>
      </c>
      <c r="E7" s="12" t="n">
        <f aca="false">IF(Girdiler!$B$11=0,0,D7/Girdiler!$B$11)</f>
        <v>3.69230769230769</v>
      </c>
      <c r="F7" s="4" t="s">
        <v>223</v>
      </c>
    </row>
    <row r="8" customFormat="false" ht="15" hidden="false" customHeight="false" outlineLevel="0" collapsed="false">
      <c r="A8" s="4" t="s">
        <v>224</v>
      </c>
      <c r="B8" s="9" t="n">
        <v>3000</v>
      </c>
      <c r="C8" s="9" t="n">
        <v>1</v>
      </c>
      <c r="D8" s="12" t="n">
        <f aca="false">B8*C8</f>
        <v>3000</v>
      </c>
      <c r="E8" s="12" t="n">
        <f aca="false">IF(Girdiler!$B$11=0,0,D8/Girdiler!$B$11)</f>
        <v>9.23076923076923</v>
      </c>
      <c r="F8" s="4" t="s">
        <v>225</v>
      </c>
    </row>
    <row r="9" customFormat="false" ht="15" hidden="false" customHeight="false" outlineLevel="0" collapsed="false">
      <c r="A9" s="4" t="s">
        <v>226</v>
      </c>
      <c r="B9" s="18" t="n">
        <f aca="false">Girdiler!$B$11</f>
        <v>325</v>
      </c>
      <c r="C9" s="9" t="n">
        <v>20</v>
      </c>
      <c r="D9" s="12" t="n">
        <f aca="false">B9*C9</f>
        <v>6500</v>
      </c>
      <c r="E9" s="12" t="n">
        <f aca="false">IF(Girdiler!$B$11=0,0,D9/Girdiler!$B$11)</f>
        <v>20</v>
      </c>
      <c r="F9" s="4" t="s">
        <v>227</v>
      </c>
    </row>
    <row r="10" customFormat="false" ht="15" hidden="false" customHeight="false" outlineLevel="0" collapsed="false">
      <c r="A10" s="4" t="s">
        <v>228</v>
      </c>
      <c r="B10" s="9" t="n">
        <v>600</v>
      </c>
      <c r="C10" s="9" t="n">
        <v>1</v>
      </c>
      <c r="D10" s="12" t="n">
        <f aca="false">B10*C10</f>
        <v>600</v>
      </c>
      <c r="E10" s="12" t="n">
        <f aca="false">IF(Girdiler!$B$11=0,0,D10/Girdiler!$B$11)</f>
        <v>1.84615384615385</v>
      </c>
      <c r="F10" s="4" t="s">
        <v>229</v>
      </c>
    </row>
    <row r="11" customFormat="false" ht="15" hidden="false" customHeight="false" outlineLevel="0" collapsed="false">
      <c r="A11" s="13" t="s">
        <v>230</v>
      </c>
      <c r="D11" s="17" t="n">
        <f aca="false">SUM(D5:D10)</f>
        <v>27300</v>
      </c>
      <c r="E11" s="17" t="n">
        <f aca="false">SUM(E5:E10)</f>
        <v>84</v>
      </c>
    </row>
    <row r="12" customFormat="false" ht="15" hidden="false" customHeight="false" outlineLevel="0" collapsed="false">
      <c r="A12" s="4" t="s">
        <v>231</v>
      </c>
      <c r="D12" s="12" t="n">
        <f aca="false">$B$2-D11+D9</f>
        <v>99200</v>
      </c>
      <c r="F12" s="4" t="s">
        <v>232</v>
      </c>
    </row>
    <row r="13" customFormat="false" ht="15" hidden="false" customHeight="false" outlineLevel="0" collapsed="false">
      <c r="A13" s="4" t="s">
        <v>233</v>
      </c>
      <c r="E13" s="12" t="n">
        <f aca="false">IF(Girdiler!$B$11=0,0,D12/Girdiler!$B$11)</f>
        <v>305.230769230769</v>
      </c>
    </row>
    <row r="14" customFormat="false" ht="15" hidden="false" customHeight="false" outlineLevel="0" collapsed="false">
      <c r="A14" s="4" t="s">
        <v>234</v>
      </c>
      <c r="E14" s="18" t="n">
        <f aca="false">'Alan Denklemi'!C18</f>
        <v>369.230769230769</v>
      </c>
    </row>
    <row r="15" customFormat="false" ht="15" hidden="false" customHeight="false" outlineLevel="0" collapsed="false">
      <c r="A15" s="4" t="s">
        <v>235</v>
      </c>
      <c r="E15" s="20" t="n">
        <f aca="false">IF(Girdiler!$B$5=0,0,E13/(Girdiler!$B$5/1000))</f>
        <v>3.05230769230769</v>
      </c>
      <c r="F15" s="4" t="s">
        <v>236</v>
      </c>
    </row>
    <row r="16" customFormat="false" ht="15" hidden="false" customHeight="false" outlineLevel="0" collapsed="false">
      <c r="A16" s="4" t="s">
        <v>237</v>
      </c>
      <c r="E16" s="4" t="str">
        <f aca="false">IF(E15&lt;3,"İMAR RİSKİ","OK")</f>
        <v>OK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E3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46"/>
    <col collapsed="false" customWidth="true" hidden="false" outlineLevel="0" max="3" min="2" style="0" width="16"/>
    <col collapsed="false" customWidth="true" hidden="false" outlineLevel="0" max="4" min="4" style="0" width="14"/>
    <col collapsed="false" customWidth="true" hidden="false" outlineLevel="0" max="5" min="5" style="0" width="56"/>
  </cols>
  <sheetData>
    <row r="1" customFormat="false" ht="17.35" hidden="false" customHeight="false" outlineLevel="0" collapsed="false">
      <c r="A1" s="1" t="s">
        <v>238</v>
      </c>
    </row>
    <row r="2" customFormat="false" ht="15" hidden="false" customHeight="false" outlineLevel="0" collapsed="false">
      <c r="A2" s="2" t="s">
        <v>239</v>
      </c>
    </row>
    <row r="4" customFormat="false" ht="15" hidden="false" customHeight="false" outlineLevel="0" collapsed="false">
      <c r="A4" s="3" t="s">
        <v>240</v>
      </c>
      <c r="B4" s="3" t="s">
        <v>241</v>
      </c>
      <c r="C4" s="3" t="s">
        <v>242</v>
      </c>
      <c r="D4" s="3" t="s">
        <v>243</v>
      </c>
      <c r="E4" s="3" t="s">
        <v>244</v>
      </c>
    </row>
    <row r="5" customFormat="false" ht="23.85" hidden="false" customHeight="false" outlineLevel="0" collapsed="false">
      <c r="A5" s="4" t="s">
        <v>245</v>
      </c>
      <c r="B5" s="9" t="n">
        <v>35</v>
      </c>
      <c r="C5" s="9" t="n">
        <v>35</v>
      </c>
      <c r="D5" s="12" t="n">
        <f aca="false">AVERAGE(B5:C5)</f>
        <v>35</v>
      </c>
      <c r="E5" s="22" t="s">
        <v>246</v>
      </c>
    </row>
    <row r="6" customFormat="false" ht="23.85" hidden="false" customHeight="false" outlineLevel="0" collapsed="false">
      <c r="A6" s="4" t="s">
        <v>247</v>
      </c>
      <c r="B6" s="9" t="n">
        <v>150</v>
      </c>
      <c r="C6" s="9" t="n">
        <v>250</v>
      </c>
      <c r="D6" s="12" t="n">
        <f aca="false">AVERAGE(B6:C6)</f>
        <v>200</v>
      </c>
      <c r="E6" s="22" t="s">
        <v>248</v>
      </c>
    </row>
    <row r="7" customFormat="false" ht="23.85" hidden="false" customHeight="false" outlineLevel="0" collapsed="false">
      <c r="A7" s="4" t="s">
        <v>249</v>
      </c>
      <c r="B7" s="9" t="n">
        <v>250</v>
      </c>
      <c r="C7" s="9" t="n">
        <v>600</v>
      </c>
      <c r="D7" s="12" t="n">
        <f aca="false">AVERAGE(B7:C7)</f>
        <v>425</v>
      </c>
      <c r="E7" s="22" t="s">
        <v>250</v>
      </c>
    </row>
    <row r="8" customFormat="false" ht="23.85" hidden="false" customHeight="false" outlineLevel="0" collapsed="false">
      <c r="A8" s="4" t="s">
        <v>251</v>
      </c>
      <c r="B8" s="9" t="n">
        <v>714</v>
      </c>
      <c r="C8" s="9" t="n">
        <v>2143</v>
      </c>
      <c r="D8" s="12" t="n">
        <f aca="false">AVERAGE(B8:C8)</f>
        <v>1428.5</v>
      </c>
      <c r="E8" s="22" t="s">
        <v>252</v>
      </c>
    </row>
    <row r="9" customFormat="false" ht="15" hidden="false" customHeight="false" outlineLevel="0" collapsed="false">
      <c r="A9" s="4" t="s">
        <v>253</v>
      </c>
      <c r="B9" s="9" t="n">
        <v>50</v>
      </c>
      <c r="C9" s="9" t="n">
        <v>500</v>
      </c>
      <c r="D9" s="12" t="n">
        <f aca="false">AVERAGE(B9:C9)</f>
        <v>275</v>
      </c>
      <c r="E9" s="22" t="s">
        <v>254</v>
      </c>
    </row>
    <row r="10" customFormat="false" ht="15" hidden="false" customHeight="false" outlineLevel="0" collapsed="false">
      <c r="A10" s="4" t="s">
        <v>255</v>
      </c>
      <c r="B10" s="9" t="n">
        <v>200</v>
      </c>
      <c r="C10" s="9" t="n">
        <v>200</v>
      </c>
      <c r="D10" s="12" t="n">
        <f aca="false">AVERAGE(B10:C10)</f>
        <v>200</v>
      </c>
      <c r="E10" s="22" t="s">
        <v>256</v>
      </c>
    </row>
    <row r="11" customFormat="false" ht="15" hidden="false" customHeight="false" outlineLevel="0" collapsed="false">
      <c r="E11" s="23"/>
    </row>
    <row r="12" customFormat="false" ht="15" hidden="false" customHeight="false" outlineLevel="0" collapsed="false">
      <c r="A12" s="13" t="s">
        <v>257</v>
      </c>
      <c r="E12" s="23"/>
    </row>
    <row r="13" customFormat="false" ht="15" hidden="false" customHeight="false" outlineLevel="0" collapsed="false">
      <c r="A13" s="3" t="s">
        <v>258</v>
      </c>
      <c r="B13" s="3" t="s">
        <v>259</v>
      </c>
      <c r="C13" s="3" t="s">
        <v>260</v>
      </c>
      <c r="D13" s="3" t="s">
        <v>261</v>
      </c>
      <c r="E13" s="24" t="s">
        <v>262</v>
      </c>
    </row>
    <row r="14" customFormat="false" ht="23.85" hidden="false" customHeight="false" outlineLevel="0" collapsed="false">
      <c r="A14" s="4" t="s">
        <v>263</v>
      </c>
      <c r="B14" s="9" t="n">
        <v>60</v>
      </c>
      <c r="C14" s="9" t="n">
        <v>200</v>
      </c>
      <c r="D14" s="12" t="n">
        <f aca="false">AVERAGE(B14:C14)</f>
        <v>130</v>
      </c>
      <c r="E14" s="22" t="s">
        <v>264</v>
      </c>
    </row>
    <row r="15" customFormat="false" ht="15" hidden="false" customHeight="false" outlineLevel="0" collapsed="false">
      <c r="A15" s="4" t="s">
        <v>265</v>
      </c>
      <c r="B15" s="9" t="n">
        <v>150</v>
      </c>
      <c r="C15" s="9" t="n">
        <v>250</v>
      </c>
      <c r="D15" s="12" t="n">
        <f aca="false">AVERAGE(B15:C15)</f>
        <v>200</v>
      </c>
      <c r="E15" s="22" t="s">
        <v>266</v>
      </c>
    </row>
    <row r="16" customFormat="false" ht="15" hidden="false" customHeight="false" outlineLevel="0" collapsed="false">
      <c r="A16" s="4" t="s">
        <v>267</v>
      </c>
      <c r="B16" s="9" t="n">
        <v>40</v>
      </c>
      <c r="C16" s="9" t="n">
        <v>120</v>
      </c>
      <c r="D16" s="12" t="n">
        <f aca="false">AVERAGE(B16:C16)</f>
        <v>80</v>
      </c>
      <c r="E16" s="22" t="s">
        <v>268</v>
      </c>
    </row>
    <row r="17" customFormat="false" ht="15" hidden="false" customHeight="false" outlineLevel="0" collapsed="false">
      <c r="E17" s="23"/>
    </row>
    <row r="18" customFormat="false" ht="15" hidden="false" customHeight="false" outlineLevel="0" collapsed="false">
      <c r="A18" s="13" t="s">
        <v>269</v>
      </c>
      <c r="E18" s="23"/>
    </row>
    <row r="19" customFormat="false" ht="15" hidden="false" customHeight="false" outlineLevel="0" collapsed="false">
      <c r="A19" s="3" t="s">
        <v>58</v>
      </c>
      <c r="B19" s="3" t="s">
        <v>3</v>
      </c>
      <c r="C19" s="3"/>
      <c r="D19" s="3"/>
      <c r="E19" s="24" t="s">
        <v>59</v>
      </c>
    </row>
    <row r="20" customFormat="false" ht="15" hidden="false" customHeight="false" outlineLevel="0" collapsed="false">
      <c r="A20" s="4" t="s">
        <v>270</v>
      </c>
      <c r="B20" s="18" t="n">
        <f aca="false">'Girisimci Yerlesimi'!E5</f>
        <v>300</v>
      </c>
      <c r="E20" s="22" t="s">
        <v>271</v>
      </c>
    </row>
    <row r="21" customFormat="false" ht="15" hidden="false" customHeight="false" outlineLevel="0" collapsed="false">
      <c r="A21" s="4" t="s">
        <v>272</v>
      </c>
      <c r="B21" s="18" t="n">
        <f aca="false">'Girisimci Yerlesimi'!E8</f>
        <v>100</v>
      </c>
      <c r="E21" s="23"/>
    </row>
    <row r="22" customFormat="false" ht="15" hidden="false" customHeight="false" outlineLevel="0" collapsed="false">
      <c r="A22" s="4" t="s">
        <v>273</v>
      </c>
      <c r="B22" s="11" t="n">
        <v>0.15</v>
      </c>
      <c r="E22" s="22" t="s">
        <v>274</v>
      </c>
    </row>
    <row r="23" customFormat="false" ht="15" hidden="false" customHeight="false" outlineLevel="0" collapsed="false">
      <c r="A23" s="4" t="s">
        <v>275</v>
      </c>
      <c r="B23" s="11" t="n">
        <v>0.55</v>
      </c>
      <c r="E23" s="22" t="s">
        <v>276</v>
      </c>
    </row>
    <row r="24" customFormat="false" ht="15" hidden="false" customHeight="false" outlineLevel="0" collapsed="false">
      <c r="A24" s="4" t="s">
        <v>277</v>
      </c>
      <c r="B24" s="11" t="n">
        <v>0.3</v>
      </c>
      <c r="E24" s="22" t="s">
        <v>278</v>
      </c>
    </row>
    <row r="25" customFormat="false" ht="15" hidden="false" customHeight="false" outlineLevel="0" collapsed="false">
      <c r="A25" s="4" t="s">
        <v>279</v>
      </c>
      <c r="B25" s="9" t="n">
        <v>360</v>
      </c>
      <c r="E25" s="23"/>
    </row>
    <row r="26" customFormat="false" ht="15" hidden="false" customHeight="false" outlineLevel="0" collapsed="false">
      <c r="A26" s="4" t="s">
        <v>280</v>
      </c>
      <c r="B26" s="12" t="n">
        <f aca="false">D14*(1-B22)+D15*B22</f>
        <v>140.5</v>
      </c>
      <c r="E26" s="22" t="s">
        <v>281</v>
      </c>
    </row>
    <row r="27" customFormat="false" ht="15" hidden="false" customHeight="false" outlineLevel="0" collapsed="false">
      <c r="A27" s="4" t="s">
        <v>282</v>
      </c>
      <c r="B27" s="17" t="n">
        <f aca="false">B20*B26*B23*B25</f>
        <v>8345700</v>
      </c>
      <c r="E27" s="22" t="s">
        <v>283</v>
      </c>
    </row>
    <row r="28" customFormat="false" ht="15" hidden="false" customHeight="false" outlineLevel="0" collapsed="false">
      <c r="A28" s="4" t="s">
        <v>284</v>
      </c>
      <c r="B28" s="17" t="n">
        <f aca="false">B21*D16*B24*B25</f>
        <v>864000</v>
      </c>
      <c r="E28" s="23"/>
    </row>
    <row r="29" customFormat="false" ht="15" hidden="false" customHeight="false" outlineLevel="0" collapsed="false">
      <c r="A29" s="4" t="s">
        <v>285</v>
      </c>
      <c r="B29" s="14" t="n">
        <f aca="false">B27+B28</f>
        <v>9209700</v>
      </c>
      <c r="E29" s="23"/>
    </row>
    <row r="30" customFormat="false" ht="23.85" hidden="false" customHeight="false" outlineLevel="0" collapsed="false">
      <c r="A30" s="4" t="s">
        <v>286</v>
      </c>
      <c r="B30" s="20" t="n">
        <f aca="false">IF(('Girisimci Yerlesimi'!F5+'Girisimci Yerlesimi'!F8)=0,0,B29/('Girisimci Yerlesimi'!F5+'Girisimci Yerlesimi'!F8))</f>
        <v>383.7375</v>
      </c>
      <c r="E30" s="22" t="s">
        <v>287</v>
      </c>
    </row>
    <row r="31" customFormat="false" ht="23.85" hidden="false" customHeight="false" outlineLevel="0" collapsed="false">
      <c r="A31" s="4" t="s">
        <v>288</v>
      </c>
      <c r="B31" s="20" t="n">
        <f aca="false">B30/25.5</f>
        <v>15.0485294117647</v>
      </c>
      <c r="E31" s="22" t="s">
        <v>289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C52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40"/>
    <col collapsed="false" customWidth="true" hidden="false" outlineLevel="0" max="2" min="2" style="0" width="12"/>
    <col collapsed="false" customWidth="true" hidden="false" outlineLevel="0" max="3" min="3" style="0" width="60"/>
  </cols>
  <sheetData>
    <row r="1" customFormat="false" ht="17.35" hidden="false" customHeight="false" outlineLevel="0" collapsed="false">
      <c r="A1" s="1" t="s">
        <v>290</v>
      </c>
    </row>
    <row r="2" customFormat="false" ht="15" hidden="false" customHeight="false" outlineLevel="0" collapsed="false">
      <c r="A2" s="2" t="s">
        <v>291</v>
      </c>
    </row>
    <row r="4" customFormat="false" ht="15" hidden="false" customHeight="false" outlineLevel="0" collapsed="false">
      <c r="A4" s="3" t="s">
        <v>292</v>
      </c>
      <c r="B4" s="3" t="s">
        <v>293</v>
      </c>
      <c r="C4" s="3" t="s">
        <v>294</v>
      </c>
    </row>
    <row r="5" customFormat="false" ht="23.85" hidden="false" customHeight="false" outlineLevel="0" collapsed="false">
      <c r="A5" s="22" t="s">
        <v>295</v>
      </c>
      <c r="B5" s="11" t="n">
        <v>0.2</v>
      </c>
      <c r="C5" s="22" t="s">
        <v>296</v>
      </c>
    </row>
    <row r="6" customFormat="false" ht="15" hidden="false" customHeight="false" outlineLevel="0" collapsed="false">
      <c r="A6" s="22" t="s">
        <v>297</v>
      </c>
      <c r="B6" s="11" t="n">
        <v>0.15</v>
      </c>
      <c r="C6" s="22" t="s">
        <v>298</v>
      </c>
    </row>
    <row r="7" customFormat="false" ht="23.85" hidden="false" customHeight="false" outlineLevel="0" collapsed="false">
      <c r="A7" s="22" t="s">
        <v>299</v>
      </c>
      <c r="B7" s="11" t="n">
        <v>0.15</v>
      </c>
      <c r="C7" s="22" t="s">
        <v>300</v>
      </c>
    </row>
    <row r="8" customFormat="false" ht="23.85" hidden="false" customHeight="false" outlineLevel="0" collapsed="false">
      <c r="A8" s="22" t="s">
        <v>301</v>
      </c>
      <c r="B8" s="11" t="n">
        <v>0.2</v>
      </c>
      <c r="C8" s="22" t="s">
        <v>302</v>
      </c>
    </row>
    <row r="9" customFormat="false" ht="23.85" hidden="false" customHeight="false" outlineLevel="0" collapsed="false">
      <c r="A9" s="22" t="s">
        <v>303</v>
      </c>
      <c r="B9" s="11" t="n">
        <v>0.15</v>
      </c>
      <c r="C9" s="22" t="s">
        <v>304</v>
      </c>
    </row>
    <row r="10" customFormat="false" ht="23.85" hidden="false" customHeight="false" outlineLevel="0" collapsed="false">
      <c r="A10" s="22" t="s">
        <v>305</v>
      </c>
      <c r="B10" s="11" t="n">
        <v>0.05</v>
      </c>
      <c r="C10" s="22" t="s">
        <v>306</v>
      </c>
    </row>
    <row r="11" customFormat="false" ht="23.85" hidden="false" customHeight="false" outlineLevel="0" collapsed="false">
      <c r="A11" s="22" t="s">
        <v>307</v>
      </c>
      <c r="B11" s="11" t="n">
        <v>0.1</v>
      </c>
      <c r="C11" s="22" t="s">
        <v>308</v>
      </c>
    </row>
    <row r="12" customFormat="false" ht="15" hidden="false" customHeight="false" outlineLevel="0" collapsed="false">
      <c r="A12" s="25" t="s">
        <v>309</v>
      </c>
      <c r="B12" s="21" t="n">
        <f aca="false">SUM(B5:B11)</f>
        <v>1</v>
      </c>
      <c r="C12" s="22" t="str">
        <f aca="false">IF(ROUND(B12,4)=1,"OK","AĞIRLIK TOPLAMI 100% DEĞİL")</f>
        <v>OK</v>
      </c>
    </row>
    <row r="13" customFormat="false" ht="15" hidden="false" customHeight="false" outlineLevel="0" collapsed="false">
      <c r="A13" s="23"/>
      <c r="C13" s="23"/>
    </row>
    <row r="14" customFormat="false" ht="15" hidden="false" customHeight="false" outlineLevel="0" collapsed="false">
      <c r="A14" s="25" t="s">
        <v>310</v>
      </c>
      <c r="C14" s="23"/>
    </row>
    <row r="15" customFormat="false" ht="23.85" hidden="false" customHeight="false" outlineLevel="0" collapsed="false">
      <c r="A15" s="22" t="s">
        <v>311</v>
      </c>
      <c r="C15" s="22" t="s">
        <v>312</v>
      </c>
    </row>
    <row r="16" customFormat="false" ht="23.85" hidden="false" customHeight="false" outlineLevel="0" collapsed="false">
      <c r="A16" s="22" t="s">
        <v>313</v>
      </c>
      <c r="C16" s="22" t="s">
        <v>314</v>
      </c>
    </row>
    <row r="17" customFormat="false" ht="15" hidden="false" customHeight="false" outlineLevel="0" collapsed="false">
      <c r="A17" s="23"/>
      <c r="C17" s="23"/>
    </row>
    <row r="18" customFormat="false" ht="35.05" hidden="false" customHeight="false" outlineLevel="0" collapsed="false">
      <c r="A18" s="25" t="s">
        <v>315</v>
      </c>
      <c r="C18" s="23"/>
    </row>
    <row r="19" customFormat="false" ht="15" hidden="false" customHeight="false" outlineLevel="0" collapsed="false">
      <c r="A19" s="24" t="s">
        <v>316</v>
      </c>
      <c r="B19" s="3" t="s">
        <v>317</v>
      </c>
      <c r="C19" s="24" t="s">
        <v>318</v>
      </c>
    </row>
    <row r="20" customFormat="false" ht="15" hidden="false" customHeight="false" outlineLevel="0" collapsed="false">
      <c r="A20" s="22" t="s">
        <v>319</v>
      </c>
      <c r="B20" s="9" t="n">
        <v>205</v>
      </c>
      <c r="C20" s="22" t="s">
        <v>320</v>
      </c>
    </row>
    <row r="21" customFormat="false" ht="15" hidden="false" customHeight="false" outlineLevel="0" collapsed="false">
      <c r="A21" s="22" t="s">
        <v>321</v>
      </c>
      <c r="B21" s="9" t="n">
        <v>35</v>
      </c>
      <c r="C21" s="22" t="s">
        <v>322</v>
      </c>
    </row>
    <row r="22" customFormat="false" ht="15" hidden="false" customHeight="false" outlineLevel="0" collapsed="false">
      <c r="A22" s="22" t="s">
        <v>323</v>
      </c>
      <c r="B22" s="9" t="n">
        <v>29</v>
      </c>
      <c r="C22" s="22" t="s">
        <v>324</v>
      </c>
    </row>
    <row r="23" customFormat="false" ht="15" hidden="false" customHeight="false" outlineLevel="0" collapsed="false">
      <c r="A23" s="22" t="s">
        <v>325</v>
      </c>
      <c r="B23" s="9" t="n">
        <v>27</v>
      </c>
      <c r="C23" s="22" t="s">
        <v>326</v>
      </c>
    </row>
    <row r="24" customFormat="false" ht="15" hidden="false" customHeight="false" outlineLevel="0" collapsed="false">
      <c r="A24" s="22" t="s">
        <v>327</v>
      </c>
      <c r="B24" s="9" t="n">
        <v>23</v>
      </c>
      <c r="C24" s="22" t="s">
        <v>328</v>
      </c>
    </row>
    <row r="25" customFormat="false" ht="15" hidden="false" customHeight="false" outlineLevel="0" collapsed="false">
      <c r="A25" s="22" t="s">
        <v>329</v>
      </c>
      <c r="B25" s="9" t="n">
        <v>23</v>
      </c>
      <c r="C25" s="22" t="s">
        <v>330</v>
      </c>
    </row>
    <row r="26" customFormat="false" ht="15" hidden="false" customHeight="false" outlineLevel="0" collapsed="false">
      <c r="A26" s="22" t="s">
        <v>331</v>
      </c>
      <c r="B26" s="9" t="n">
        <v>22</v>
      </c>
      <c r="C26" s="22" t="s">
        <v>332</v>
      </c>
    </row>
    <row r="27" customFormat="false" ht="15" hidden="false" customHeight="false" outlineLevel="0" collapsed="false">
      <c r="A27" s="22" t="s">
        <v>333</v>
      </c>
      <c r="B27" s="9" t="n">
        <v>19</v>
      </c>
      <c r="C27" s="22" t="s">
        <v>334</v>
      </c>
    </row>
    <row r="28" customFormat="false" ht="15" hidden="false" customHeight="false" outlineLevel="0" collapsed="false">
      <c r="A28" s="22" t="s">
        <v>335</v>
      </c>
      <c r="B28" s="9" t="n">
        <v>19</v>
      </c>
      <c r="C28" s="22" t="s">
        <v>336</v>
      </c>
    </row>
    <row r="29" customFormat="false" ht="15" hidden="false" customHeight="false" outlineLevel="0" collapsed="false">
      <c r="A29" s="22" t="s">
        <v>337</v>
      </c>
      <c r="B29" s="9" t="n">
        <v>17</v>
      </c>
      <c r="C29" s="22" t="s">
        <v>338</v>
      </c>
    </row>
    <row r="30" customFormat="false" ht="15" hidden="false" customHeight="false" outlineLevel="0" collapsed="false">
      <c r="A30" s="23"/>
      <c r="C30" s="23"/>
    </row>
    <row r="31" customFormat="false" ht="35.05" hidden="false" customHeight="false" outlineLevel="0" collapsed="false">
      <c r="A31" s="25" t="s">
        <v>339</v>
      </c>
      <c r="C31" s="23"/>
    </row>
    <row r="32" customFormat="false" ht="26.85" hidden="false" customHeight="false" outlineLevel="0" collapsed="false">
      <c r="A32" s="24" t="s">
        <v>340</v>
      </c>
      <c r="B32" s="3" t="s">
        <v>341</v>
      </c>
      <c r="C32" s="24" t="s">
        <v>342</v>
      </c>
    </row>
    <row r="33" customFormat="false" ht="23.85" hidden="false" customHeight="false" outlineLevel="0" collapsed="false">
      <c r="A33" s="22" t="s">
        <v>343</v>
      </c>
      <c r="B33" s="9" t="n">
        <v>11</v>
      </c>
      <c r="C33" s="22" t="s">
        <v>344</v>
      </c>
    </row>
    <row r="34" customFormat="false" ht="23.85" hidden="false" customHeight="false" outlineLevel="0" collapsed="false">
      <c r="A34" s="22" t="s">
        <v>345</v>
      </c>
      <c r="B34" s="9" t="n">
        <v>10</v>
      </c>
      <c r="C34" s="22" t="s">
        <v>346</v>
      </c>
    </row>
    <row r="35" customFormat="false" ht="23.85" hidden="false" customHeight="false" outlineLevel="0" collapsed="false">
      <c r="A35" s="22" t="s">
        <v>347</v>
      </c>
      <c r="B35" s="9" t="n">
        <v>8</v>
      </c>
      <c r="C35" s="22" t="s">
        <v>348</v>
      </c>
    </row>
    <row r="36" customFormat="false" ht="23.85" hidden="false" customHeight="false" outlineLevel="0" collapsed="false">
      <c r="A36" s="22" t="s">
        <v>349</v>
      </c>
      <c r="B36" s="9" t="n">
        <v>7</v>
      </c>
      <c r="C36" s="22" t="s">
        <v>350</v>
      </c>
    </row>
    <row r="37" customFormat="false" ht="23.85" hidden="false" customHeight="false" outlineLevel="0" collapsed="false">
      <c r="A37" s="22" t="s">
        <v>351</v>
      </c>
      <c r="B37" s="9" t="n">
        <v>7</v>
      </c>
      <c r="C37" s="22" t="s">
        <v>352</v>
      </c>
    </row>
    <row r="38" customFormat="false" ht="23.85" hidden="false" customHeight="false" outlineLevel="0" collapsed="false">
      <c r="A38" s="22" t="s">
        <v>353</v>
      </c>
      <c r="B38" s="9" t="n">
        <v>6</v>
      </c>
      <c r="C38" s="22" t="s">
        <v>354</v>
      </c>
    </row>
    <row r="39" customFormat="false" ht="15" hidden="false" customHeight="false" outlineLevel="0" collapsed="false">
      <c r="A39" s="22" t="s">
        <v>355</v>
      </c>
      <c r="B39" s="9" t="n">
        <v>6</v>
      </c>
      <c r="C39" s="22" t="s">
        <v>356</v>
      </c>
    </row>
    <row r="40" customFormat="false" ht="23.85" hidden="false" customHeight="false" outlineLevel="0" collapsed="false">
      <c r="A40" s="22" t="s">
        <v>357</v>
      </c>
      <c r="B40" s="9" t="n">
        <v>5</v>
      </c>
      <c r="C40" s="22" t="s">
        <v>358</v>
      </c>
    </row>
    <row r="41" customFormat="false" ht="15" hidden="false" customHeight="false" outlineLevel="0" collapsed="false">
      <c r="A41" s="22" t="s">
        <v>359</v>
      </c>
      <c r="B41" s="9" t="n">
        <v>4</v>
      </c>
      <c r="C41" s="22" t="s">
        <v>360</v>
      </c>
    </row>
    <row r="42" customFormat="false" ht="23.85" hidden="false" customHeight="false" outlineLevel="0" collapsed="false">
      <c r="A42" s="22" t="s">
        <v>361</v>
      </c>
      <c r="B42" s="9" t="s">
        <v>362</v>
      </c>
      <c r="C42" s="22" t="s">
        <v>363</v>
      </c>
    </row>
    <row r="43" customFormat="false" ht="15" hidden="false" customHeight="false" outlineLevel="0" collapsed="false">
      <c r="A43" s="22" t="s">
        <v>364</v>
      </c>
      <c r="B43" s="9" t="s">
        <v>362</v>
      </c>
      <c r="C43" s="22" t="s">
        <v>365</v>
      </c>
    </row>
    <row r="44" customFormat="false" ht="23.85" hidden="false" customHeight="false" outlineLevel="0" collapsed="false">
      <c r="A44" s="22" t="s">
        <v>366</v>
      </c>
      <c r="B44" s="9" t="s">
        <v>362</v>
      </c>
      <c r="C44" s="22" t="s">
        <v>367</v>
      </c>
    </row>
    <row r="45" customFormat="false" ht="23.85" hidden="false" customHeight="false" outlineLevel="0" collapsed="false">
      <c r="A45" s="22" t="s">
        <v>368</v>
      </c>
      <c r="B45" s="9" t="s">
        <v>362</v>
      </c>
      <c r="C45" s="22" t="s">
        <v>369</v>
      </c>
    </row>
    <row r="46" customFormat="false" ht="15" hidden="false" customHeight="false" outlineLevel="0" collapsed="false">
      <c r="A46" s="22" t="s">
        <v>370</v>
      </c>
      <c r="B46" s="9" t="s">
        <v>362</v>
      </c>
      <c r="C46" s="22" t="s">
        <v>371</v>
      </c>
    </row>
    <row r="47" customFormat="false" ht="15" hidden="false" customHeight="false" outlineLevel="0" collapsed="false">
      <c r="A47" s="22" t="s">
        <v>372</v>
      </c>
      <c r="B47" s="9" t="s">
        <v>362</v>
      </c>
      <c r="C47" s="22" t="s">
        <v>373</v>
      </c>
    </row>
    <row r="48" customFormat="false" ht="15" hidden="false" customHeight="false" outlineLevel="0" collapsed="false">
      <c r="A48" s="22" t="s">
        <v>374</v>
      </c>
      <c r="B48" s="9" t="s">
        <v>362</v>
      </c>
      <c r="C48" s="22" t="s">
        <v>375</v>
      </c>
    </row>
    <row r="49" customFormat="false" ht="15" hidden="false" customHeight="false" outlineLevel="0" collapsed="false">
      <c r="A49" s="22" t="s">
        <v>376</v>
      </c>
      <c r="B49" s="9" t="s">
        <v>362</v>
      </c>
      <c r="C49" s="22" t="s">
        <v>377</v>
      </c>
    </row>
    <row r="50" customFormat="false" ht="23.85" hidden="false" customHeight="false" outlineLevel="0" collapsed="false">
      <c r="A50" s="22" t="s">
        <v>378</v>
      </c>
      <c r="B50" s="9" t="s">
        <v>362</v>
      </c>
      <c r="C50" s="22" t="s">
        <v>379</v>
      </c>
    </row>
    <row r="51" customFormat="false" ht="46.25" hidden="false" customHeight="false" outlineLevel="0" collapsed="false">
      <c r="A51" s="22" t="s">
        <v>380</v>
      </c>
      <c r="B51" s="9" t="s">
        <v>362</v>
      </c>
      <c r="C51" s="22" t="s">
        <v>381</v>
      </c>
    </row>
    <row r="52" customFormat="false" ht="15" hidden="false" customHeight="false" outlineLevel="0" collapsed="false">
      <c r="A52" s="23"/>
      <c r="C52" s="23"/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2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0"/>
  </cols>
  <sheetData>
    <row r="1" customFormat="false" ht="15" hidden="false" customHeight="false" outlineLevel="0" collapsed="false">
      <c r="A1" s="26" t="s">
        <v>382</v>
      </c>
    </row>
    <row r="2" customFormat="false" ht="23.85" hidden="false" customHeight="false" outlineLevel="0" collapsed="false">
      <c r="A2" s="27" t="s">
        <v>383</v>
      </c>
    </row>
    <row r="3" customFormat="false" ht="23.85" hidden="false" customHeight="false" outlineLevel="0" collapsed="false">
      <c r="A3" s="27" t="s">
        <v>384</v>
      </c>
    </row>
    <row r="4" customFormat="false" ht="23.85" hidden="false" customHeight="false" outlineLevel="0" collapsed="false">
      <c r="A4" s="27" t="s">
        <v>385</v>
      </c>
    </row>
    <row r="5" customFormat="false" ht="35.05" hidden="false" customHeight="false" outlineLevel="0" collapsed="false">
      <c r="A5" s="27" t="s">
        <v>386</v>
      </c>
    </row>
    <row r="6" customFormat="false" ht="15" hidden="false" customHeight="false" outlineLevel="0" collapsed="false">
      <c r="A6" s="27" t="s">
        <v>387</v>
      </c>
    </row>
    <row r="7" customFormat="false" ht="15" hidden="false" customHeight="false" outlineLevel="0" collapsed="false">
      <c r="A7" s="27"/>
    </row>
    <row r="8" customFormat="false" ht="15" hidden="false" customHeight="false" outlineLevel="0" collapsed="false">
      <c r="A8" s="27" t="s">
        <v>388</v>
      </c>
    </row>
    <row r="9" customFormat="false" ht="23.85" hidden="false" customHeight="false" outlineLevel="0" collapsed="false">
      <c r="A9" s="27" t="s">
        <v>389</v>
      </c>
    </row>
    <row r="10" customFormat="false" ht="23.85" hidden="false" customHeight="false" outlineLevel="0" collapsed="false">
      <c r="A10" s="27" t="s">
        <v>390</v>
      </c>
    </row>
    <row r="11" customFormat="false" ht="15" hidden="false" customHeight="false" outlineLevel="0" collapsed="false">
      <c r="A11" s="27" t="s">
        <v>391</v>
      </c>
    </row>
    <row r="12" customFormat="false" ht="15" hidden="false" customHeight="false" outlineLevel="0" collapsed="false">
      <c r="A12" s="27" t="s">
        <v>392</v>
      </c>
    </row>
    <row r="13" customFormat="false" ht="15" hidden="false" customHeight="false" outlineLevel="0" collapsed="false">
      <c r="A13" s="27"/>
    </row>
    <row r="14" customFormat="false" ht="15" hidden="false" customHeight="false" outlineLevel="0" collapsed="false">
      <c r="A14" s="26" t="s">
        <v>393</v>
      </c>
    </row>
    <row r="15" customFormat="false" ht="23.85" hidden="false" customHeight="false" outlineLevel="0" collapsed="false">
      <c r="A15" s="27" t="s">
        <v>394</v>
      </c>
    </row>
    <row r="16" customFormat="false" ht="23.85" hidden="false" customHeight="false" outlineLevel="0" collapsed="false">
      <c r="A16" s="27" t="s">
        <v>395</v>
      </c>
    </row>
    <row r="17" customFormat="false" ht="23.85" hidden="false" customHeight="false" outlineLevel="0" collapsed="false">
      <c r="A17" s="27" t="s">
        <v>396</v>
      </c>
    </row>
    <row r="18" customFormat="false" ht="15" hidden="false" customHeight="false" outlineLevel="0" collapsed="false">
      <c r="A18" s="27" t="s">
        <v>397</v>
      </c>
    </row>
    <row r="19" customFormat="false" ht="15" hidden="false" customHeight="false" outlineLevel="0" collapsed="false">
      <c r="A19" s="27" t="s">
        <v>398</v>
      </c>
    </row>
    <row r="20" customFormat="false" ht="15" hidden="false" customHeight="false" outlineLevel="0" collapsed="false">
      <c r="A20" s="27"/>
    </row>
    <row r="21" customFormat="false" ht="15" hidden="false" customHeight="false" outlineLevel="0" collapsed="false">
      <c r="A21" s="27" t="s">
        <v>399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2026-09-01T18:48:07Z</dcterms:created>
  <dc:creator>openpyxl</dc:creator>
  <dc:description/>
  <dc:language>en-US</dc:language>
  <cp:lastModifiedBy/>
  <dcterms:modified xsi:type="dcterms:W3CDTF">2026-09-01T18:48:07Z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